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A:\1S.3 DEI\1S.3.1 SEI\1S.3.1.5 Publicaciones SEI\Boletines\2026\BASES PARA CARGA\Finanzas Públicas\"/>
    </mc:Choice>
  </mc:AlternateContent>
  <xr:revisionPtr revIDLastSave="0" documentId="13_ncr:1_{FD20EBF9-E7ED-460F-BCD2-85C1DB8843C9}" xr6:coauthVersionLast="47" xr6:coauthVersionMax="47" xr10:uidLastSave="{00000000-0000-0000-0000-000000000000}"/>
  <bookViews>
    <workbookView xWindow="-120" yWindow="-120" windowWidth="29040" windowHeight="15840" tabRatio="689" xr2:uid="{00000000-000D-0000-FFFF-FFFF00000000}"/>
  </bookViews>
  <sheets>
    <sheet name="ÍNDICE" sheetId="14" r:id="rId1"/>
    <sheet name="Cuadro 1" sheetId="1" r:id="rId2"/>
    <sheet name="Gráfica 1" sheetId="18" r:id="rId3"/>
    <sheet name="Cuadro 2" sheetId="2" r:id="rId4"/>
    <sheet name="Cuadro 3" sheetId="4" r:id="rId5"/>
    <sheet name="Gráfica 2" sheetId="8" r:id="rId6"/>
    <sheet name="Gráfica 3" sheetId="7" r:id="rId7"/>
    <sheet name="Gráfica 4" sheetId="6" r:id="rId8"/>
    <sheet name="Cuadro 4" sheetId="3" r:id="rId9"/>
    <sheet name="Gráfica 5" sheetId="9" r:id="rId10"/>
    <sheet name="Cuadro 5" sheetId="5" r:id="rId11"/>
    <sheet name="Destacado" sheetId="16" r:id="rId12"/>
  </sheets>
  <definedNames>
    <definedName name="_xlnm._FilterDatabase" localSheetId="1" hidden="1">'Cuadro 1'!$B$42:$C$42</definedName>
    <definedName name="_xlnm._FilterDatabase" localSheetId="11" hidden="1">Destacado!$A$5:$IQ$5</definedName>
    <definedName name="_xlnm._FilterDatabase" localSheetId="5" hidden="1">'Gráfica 2'!$H$14:$I$14</definedName>
    <definedName name="_xlnm._FilterDatabase" localSheetId="6" hidden="1">'Gráfica 3'!$G$12:$I$12</definedName>
    <definedName name="_xlnm._FilterDatabase" localSheetId="7" hidden="1">'Gráfica 4'!$B$21:$D$21</definedName>
    <definedName name="_xlnm.Print_Area" localSheetId="11">Destacado!$A$1:$CG$48</definedName>
    <definedName name="_xlnm.Print_Area" localSheetId="0">ÍNDICE!$A$1:$F$33</definedName>
  </definedNames>
  <calcPr calcId="181029"/>
</workbook>
</file>

<file path=xl/calcChain.xml><?xml version="1.0" encoding="utf-8"?>
<calcChain xmlns="http://schemas.openxmlformats.org/spreadsheetml/2006/main">
  <c r="C26" i="3" l="1"/>
  <c r="I17" i="7" l="1"/>
  <c r="K17" i="7" s="1"/>
  <c r="D22" i="4" l="1"/>
  <c r="D13" i="1" l="1"/>
  <c r="N38" i="16" l="1"/>
  <c r="M38" i="16"/>
  <c r="L38" i="16"/>
  <c r="K38" i="16"/>
  <c r="J38" i="16"/>
  <c r="I38" i="16"/>
  <c r="H38" i="16"/>
  <c r="G38" i="16"/>
  <c r="F38" i="16"/>
  <c r="E38" i="16"/>
  <c r="D38" i="16"/>
  <c r="C38" i="16"/>
  <c r="B37" i="16"/>
  <c r="B36" i="16"/>
  <c r="B35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38" i="16" l="1"/>
  <c r="E22" i="6" l="1"/>
  <c r="E23" i="6"/>
  <c r="E24" i="6"/>
  <c r="E25" i="6"/>
  <c r="E26" i="6"/>
  <c r="D45" i="8"/>
  <c r="C45" i="8"/>
  <c r="C23" i="5" l="1"/>
  <c r="D26" i="3" l="1"/>
  <c r="E26" i="3" s="1"/>
  <c r="K13" i="7" l="1"/>
  <c r="D35" i="8"/>
  <c r="E45" i="8"/>
  <c r="C23" i="4"/>
  <c r="C22" i="4"/>
  <c r="D23" i="4"/>
  <c r="E23" i="4" l="1"/>
  <c r="D24" i="4"/>
  <c r="E22" i="4"/>
  <c r="C24" i="4"/>
  <c r="C50" i="1"/>
  <c r="D50" i="1"/>
  <c r="E50" i="1" s="1"/>
  <c r="C45" i="1"/>
  <c r="E24" i="4" l="1"/>
  <c r="E14" i="2"/>
  <c r="E13" i="2"/>
  <c r="D45" i="1"/>
  <c r="E45" i="1" s="1"/>
  <c r="E18" i="1" l="1"/>
  <c r="E17" i="1" l="1"/>
  <c r="D35" i="1"/>
  <c r="C13" i="5" l="1"/>
  <c r="D13" i="5" s="1"/>
  <c r="D13" i="9"/>
  <c r="D12" i="3"/>
  <c r="D13" i="6"/>
  <c r="H17" i="7"/>
  <c r="J17" i="7" s="1"/>
  <c r="C44" i="8"/>
  <c r="C43" i="8"/>
  <c r="C42" i="8"/>
  <c r="C41" i="8"/>
  <c r="C40" i="8"/>
  <c r="D43" i="8"/>
  <c r="D44" i="8"/>
  <c r="E44" i="8" s="1"/>
  <c r="D41" i="8"/>
  <c r="D42" i="8"/>
  <c r="D40" i="8"/>
  <c r="C35" i="8"/>
  <c r="C46" i="8" l="1"/>
  <c r="E42" i="8"/>
  <c r="E40" i="8"/>
  <c r="D46" i="8"/>
  <c r="E46" i="8" s="1"/>
  <c r="E18" i="4"/>
  <c r="C13" i="4"/>
  <c r="D13" i="4"/>
  <c r="E13" i="4" s="1"/>
  <c r="C22" i="1" l="1"/>
  <c r="D22" i="1"/>
  <c r="C13" i="1"/>
  <c r="C12" i="1" l="1"/>
  <c r="D12" i="1"/>
  <c r="F22" i="1"/>
  <c r="E22" i="1"/>
  <c r="E17" i="9"/>
  <c r="C13" i="9"/>
  <c r="D16" i="5"/>
  <c r="D15" i="5"/>
  <c r="D14" i="5"/>
  <c r="E12" i="1" l="1"/>
  <c r="F13" i="1"/>
  <c r="E13" i="9"/>
  <c r="F15" i="1"/>
  <c r="F16" i="1"/>
  <c r="F17" i="1"/>
  <c r="F18" i="1"/>
  <c r="F19" i="1"/>
  <c r="F20" i="1"/>
  <c r="F21" i="1"/>
  <c r="F14" i="1"/>
  <c r="E14" i="9" l="1"/>
  <c r="E15" i="9"/>
  <c r="E16" i="9"/>
  <c r="J14" i="7"/>
  <c r="K14" i="7"/>
  <c r="K15" i="7"/>
  <c r="K16" i="7"/>
  <c r="E24" i="1" l="1"/>
  <c r="E13" i="1" l="1"/>
  <c r="E14" i="1"/>
  <c r="D34" i="1" l="1"/>
  <c r="C12" i="3" l="1"/>
  <c r="E12" i="3" s="1"/>
  <c r="J13" i="7"/>
  <c r="C14" i="7"/>
  <c r="C35" i="7"/>
  <c r="B35" i="7"/>
  <c r="B31" i="7"/>
  <c r="C31" i="7"/>
  <c r="C23" i="7"/>
  <c r="B23" i="7"/>
  <c r="B14" i="7"/>
  <c r="D39" i="7"/>
  <c r="D38" i="7"/>
  <c r="D15" i="7"/>
  <c r="D24" i="7"/>
  <c r="D25" i="7"/>
  <c r="D26" i="7"/>
  <c r="D27" i="7"/>
  <c r="D28" i="7"/>
  <c r="D29" i="7"/>
  <c r="D30" i="7"/>
  <c r="D36" i="7"/>
  <c r="B13" i="7" l="1"/>
  <c r="D14" i="7"/>
  <c r="C13" i="7"/>
  <c r="C13" i="6"/>
  <c r="C12" i="2"/>
  <c r="D12" i="2"/>
  <c r="F13" i="2" s="1"/>
  <c r="E12" i="2" l="1"/>
  <c r="E26" i="1"/>
  <c r="E25" i="1"/>
  <c r="E23" i="1"/>
  <c r="E21" i="1"/>
  <c r="E20" i="1"/>
  <c r="E19" i="1"/>
  <c r="E16" i="1"/>
  <c r="E15" i="1"/>
  <c r="F25" i="1" l="1"/>
  <c r="F26" i="1"/>
  <c r="F23" i="1"/>
  <c r="F24" i="1"/>
  <c r="J16" i="7"/>
  <c r="D23" i="7"/>
  <c r="E18" i="6"/>
  <c r="E14" i="6"/>
  <c r="J15" i="7" l="1"/>
  <c r="E17" i="4" l="1"/>
  <c r="E41" i="8" l="1"/>
  <c r="E43" i="8"/>
  <c r="E19" i="3" l="1"/>
  <c r="D35" i="7" l="1"/>
  <c r="D31" i="7"/>
  <c r="D32" i="7"/>
  <c r="D33" i="7"/>
  <c r="D16" i="7"/>
  <c r="D17" i="7"/>
  <c r="D18" i="7"/>
  <c r="D19" i="7"/>
  <c r="D20" i="7"/>
  <c r="D13" i="7"/>
  <c r="E16" i="6" l="1"/>
  <c r="E15" i="6"/>
  <c r="E17" i="6"/>
  <c r="E13" i="6"/>
  <c r="E16" i="4" l="1"/>
  <c r="E15" i="4"/>
  <c r="E14" i="4"/>
  <c r="F21" i="3"/>
  <c r="E21" i="3"/>
  <c r="F20" i="3"/>
  <c r="E18" i="3"/>
  <c r="F19" i="3"/>
  <c r="E20" i="3"/>
  <c r="F18" i="3"/>
  <c r="F17" i="3"/>
  <c r="E16" i="3"/>
  <c r="F16" i="3"/>
  <c r="E17" i="3"/>
  <c r="F15" i="3"/>
  <c r="E15" i="3"/>
  <c r="F14" i="3"/>
  <c r="E14" i="3"/>
  <c r="F13" i="3"/>
  <c r="E13" i="3"/>
  <c r="F12" i="3"/>
  <c r="F14" i="2"/>
  <c r="F12" i="2"/>
</calcChain>
</file>

<file path=xl/sharedStrings.xml><?xml version="1.0" encoding="utf-8"?>
<sst xmlns="http://schemas.openxmlformats.org/spreadsheetml/2006/main" count="383" uniqueCount="261">
  <si>
    <t>(Miles de pesos)</t>
  </si>
  <si>
    <t>Concepto</t>
  </si>
  <si>
    <t>Variación Porcentual</t>
  </si>
  <si>
    <t>Distribución porcentual</t>
  </si>
  <si>
    <t>Total de Ingresos</t>
  </si>
  <si>
    <t>Participaciones</t>
  </si>
  <si>
    <t>Impuestos</t>
  </si>
  <si>
    <t>Derechos</t>
  </si>
  <si>
    <t>Incentivos Derivados de la Colaboración Fiscal</t>
  </si>
  <si>
    <t>Productos</t>
  </si>
  <si>
    <t>Aprovechamientos</t>
  </si>
  <si>
    <t>Convenios</t>
  </si>
  <si>
    <t>Transferencias Federales Etiquetadas</t>
  </si>
  <si>
    <t>Otras Transferencias Federales Etiquetadas</t>
  </si>
  <si>
    <t xml:space="preserve">Variación Porcentual </t>
  </si>
  <si>
    <t xml:space="preserve">Distribución porcentual </t>
  </si>
  <si>
    <t>Total de Egresos</t>
  </si>
  <si>
    <t>Gasto Etiquetado</t>
  </si>
  <si>
    <t>Gasto No Etiquetado</t>
  </si>
  <si>
    <t>Egresos devengados bajo la Clasificación por Objeto del Gasto (Capítulo)</t>
  </si>
  <si>
    <t>Cuadro 3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</si>
  <si>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</si>
  <si>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</si>
  <si>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</si>
  <si>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</si>
  <si>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</si>
  <si>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Participaciones y Aportaciones</t>
  </si>
  <si>
    <t>Poder Ejecutivo</t>
  </si>
  <si>
    <t>Poder Legislativo</t>
  </si>
  <si>
    <t>Poder Judicial</t>
  </si>
  <si>
    <t>Organismos Constitucionalmente Autónomos</t>
  </si>
  <si>
    <t>Gobierno</t>
  </si>
  <si>
    <t>Desarrollo Social</t>
  </si>
  <si>
    <t>Desarrollo Económico</t>
  </si>
  <si>
    <t>Otras No Clasificadas en Funciones Anteriores</t>
  </si>
  <si>
    <t>Comportamiento del Saldo de la Deuda Pública</t>
  </si>
  <si>
    <t>Cuadro 5</t>
  </si>
  <si>
    <t>Proporción respecto al PIBE</t>
  </si>
  <si>
    <t>Deuda Total</t>
  </si>
  <si>
    <t>Deuda Directa</t>
  </si>
  <si>
    <t>Bonos Cupón Cero</t>
  </si>
  <si>
    <t>Deuda Avalada o Contingente</t>
  </si>
  <si>
    <t>Gasto Corriente</t>
  </si>
  <si>
    <t>Gasto de Capital</t>
  </si>
  <si>
    <t>Egresos devengados bajo la Clasificación Funcional del Gasto (Finalidad)</t>
  </si>
  <si>
    <t>Asuntos Financieros y Hacendarios</t>
  </si>
  <si>
    <t>Coordinación de la Política de Gobierno</t>
  </si>
  <si>
    <t>Asuntos de Orden Público y de Seguridad Interior</t>
  </si>
  <si>
    <t>Justicia</t>
  </si>
  <si>
    <t>Otros Servicios Generales</t>
  </si>
  <si>
    <t>Legislación</t>
  </si>
  <si>
    <t>Seguridad Nacional</t>
  </si>
  <si>
    <t>Relaciones Exteriores</t>
  </si>
  <si>
    <t>Educación</t>
  </si>
  <si>
    <t>Salud</t>
  </si>
  <si>
    <t>Protección Social</t>
  </si>
  <si>
    <t>Recreación, Cultura y Otras Manifestaciones Sociales</t>
  </si>
  <si>
    <t>Vivienda y Servicios a la Comunidad</t>
  </si>
  <si>
    <t>Otros Asuntos Sociales</t>
  </si>
  <si>
    <t>Protección Ambiental</t>
  </si>
  <si>
    <t>Asuntos Económicos, Comerciales y Laborales en General</t>
  </si>
  <si>
    <t>Agropecuaria, Silvicultura, Pesca y Caza</t>
  </si>
  <si>
    <t>Ciencia, Tecnología e Innovación</t>
  </si>
  <si>
    <t>Transacciones de la Deuda Pública / Costo Financiero de la Deuda</t>
  </si>
  <si>
    <t>Adeudos de Ejercicios Fiscales Anteriores</t>
  </si>
  <si>
    <t>Saneamiento del Sistema Financiero</t>
  </si>
  <si>
    <t>Fuente: SPF. Estado Analítico del Ejercicio del Presupuesto de Egresos (Clasificación Funcional del Gasto). https://lgcg.puebla.gob.mx/images/estados-analiticos-del-presupuesto-de-egresos/16.-Clas_Finalidad_y_Funcion__1.pdf</t>
  </si>
  <si>
    <t>Egresos Devengados bajo la Clasificación Administrativa por Dependencia</t>
  </si>
  <si>
    <t>Dependencia</t>
  </si>
  <si>
    <t>Secretaría de Salud</t>
  </si>
  <si>
    <t>Secretaría de Educación</t>
  </si>
  <si>
    <t>Secretaría de Planeación y Finanzas</t>
  </si>
  <si>
    <t>Secretaría de Bienestar</t>
  </si>
  <si>
    <t>Secretaría de Infraestructura</t>
  </si>
  <si>
    <t>Secretaría de Seguridad Pública</t>
  </si>
  <si>
    <t>Secretaría de Desarrollo Rural</t>
  </si>
  <si>
    <t>Secretaría de Administración</t>
  </si>
  <si>
    <t>Secretaría de Gobernación</t>
  </si>
  <si>
    <t>Secretaría de Movilidad y Transporte</t>
  </si>
  <si>
    <t>Secretaría de Cultura</t>
  </si>
  <si>
    <t>Secretaría de Turismo</t>
  </si>
  <si>
    <t>Secretaría de Economía</t>
  </si>
  <si>
    <t>Secretaría de Trabajo</t>
  </si>
  <si>
    <t>Consejería Jurídica</t>
  </si>
  <si>
    <t>Secretaría de Igualdad Sustantiva</t>
  </si>
  <si>
    <t>Ejecutivo del Estado</t>
  </si>
  <si>
    <t>Suma</t>
  </si>
  <si>
    <t xml:space="preserve">Total </t>
  </si>
  <si>
    <t xml:space="preserve"> (Miles de pesos)</t>
  </si>
  <si>
    <t xml:space="preserve">Deuda no avalada del estado Puebla </t>
  </si>
  <si>
    <t>Municipio de Huauchinango</t>
  </si>
  <si>
    <t>Municipio de Xicotepec</t>
  </si>
  <si>
    <t xml:space="preserve">Concepto </t>
  </si>
  <si>
    <t>Ingresos de Libre Disposición</t>
  </si>
  <si>
    <t>Fondos Distintos de Aportaciones y Otras Transferencias Federales Etiquetadas</t>
  </si>
  <si>
    <t>_</t>
  </si>
  <si>
    <t>Cuarto trimestre                  2023</t>
  </si>
  <si>
    <t>Cuarto trimestre                  2024</t>
  </si>
  <si>
    <t>Otros Ingresos de Libre Disposición</t>
  </si>
  <si>
    <t>Aportaciones</t>
  </si>
  <si>
    <t>Fondos Distintos de Aportaciones</t>
  </si>
  <si>
    <t xml:space="preserve"> Ingresos de Libre de Disposición</t>
  </si>
  <si>
    <t xml:space="preserve"> Transferencias Federales Etiquetadas</t>
  </si>
  <si>
    <t>Pensiones y Jubilaciones</t>
  </si>
  <si>
    <t>Cuarto Trimestre 2023 - Cuarto Trimestre 2024</t>
  </si>
  <si>
    <t>Cuarto trimestre 2024</t>
  </si>
  <si>
    <t>Transferencias, Participaciones y Aportaciones entre 
    Diferentes Niveles y Ordenes de Gobierno</t>
  </si>
  <si>
    <t>Fuente: SPF. Estado Analítico del Ejercicio del Presupuesto de Egresos (Clasificación Funcional del Gasto) 2023 y 2024.</t>
  </si>
  <si>
    <t>Inversión Pública</t>
  </si>
  <si>
    <t>Deuda Pública</t>
  </si>
  <si>
    <t>Secretaría de Medio Ambiente, Desarrollo Sustentable y Ordenamiento Territorial</t>
  </si>
  <si>
    <t>Secretaría de la Función Pública</t>
  </si>
  <si>
    <t>Pesos</t>
  </si>
  <si>
    <t>Miles de pesos</t>
  </si>
  <si>
    <t>Egresos Devengados por Clasificación Administrativa por Grupo de Gasto</t>
  </si>
  <si>
    <t>Total de egresos</t>
  </si>
  <si>
    <t>Clasificación Administrativa</t>
  </si>
  <si>
    <t>Total</t>
  </si>
  <si>
    <t>Inversiones Financieras y Otras Provisiones</t>
  </si>
  <si>
    <t>Transferencias, Asignaciones, Subsidios y Otras Ayudas, Participaciones y Aportaciones, Servicios Generales, Inversiones Financieras y Otras Provisiones, Materiales y Suministros, Deuda Pública y Bienes Muebles, Inmuebles e Intangibles</t>
  </si>
  <si>
    <t xml:space="preserve">Saldo de deuda por tipo del estado de Puebla </t>
  </si>
  <si>
    <t xml:space="preserve">Ingresos estimados </t>
  </si>
  <si>
    <t>Entidad Federativa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</si>
  <si>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</si>
  <si>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</si>
  <si>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</si>
  <si>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</si>
  <si>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</si>
  <si>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</si>
  <si>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</si>
  <si>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</si>
  <si>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</si>
  <si>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</si>
  <si>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</si>
  <si>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</si>
  <si>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</si>
  <si>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</si>
  <si>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</si>
  <si>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</si>
  <si>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</si>
  <si>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</si>
  <si>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</si>
  <si>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</si>
  <si>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</si>
  <si>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</si>
  <si>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</si>
  <si>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</si>
  <si>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</si>
  <si>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Yucatán</t>
  </si>
  <si>
    <t>Zacatecas</t>
  </si>
  <si>
    <t>Contenido</t>
  </si>
  <si>
    <t>Cuadro 2</t>
  </si>
  <si>
    <t>Cuadro 1</t>
  </si>
  <si>
    <t>Cuadro 4</t>
  </si>
  <si>
    <t>Gráfica 1</t>
  </si>
  <si>
    <t>Gráfica 2</t>
  </si>
  <si>
    <t>Gráfica 3</t>
  </si>
  <si>
    <t>Saldo de la Deuda por tipo 
2023 y 2024 
(Miles de pesos)</t>
  </si>
  <si>
    <t>Gráfica 4</t>
  </si>
  <si>
    <t>Página de consulta</t>
  </si>
  <si>
    <t>Variación presupuestal</t>
  </si>
  <si>
    <t>https://lgcg.puebla.gob.mx/images/informacion-periodica/Estado_Analitico_de_Ingresos_Detallado_1er_trimestre_2025.pdf</t>
  </si>
  <si>
    <t>https://ojp.puebla.gob.mx/media/k2/attachments/Ley_de_Ingresos_del_Estado_de_Puebla,_para_el_Ejercicio_Fiscal_2025_T2_11122024.pdf</t>
  </si>
  <si>
    <t>Primer trimestre                  2024</t>
  </si>
  <si>
    <t>Primer trimestre                  2025</t>
  </si>
  <si>
    <t>¿Cómo vamos con la recaudación?</t>
  </si>
  <si>
    <t>Primer trimestre</t>
  </si>
  <si>
    <t>Segundo trimestre</t>
  </si>
  <si>
    <t>Tercer trimestre</t>
  </si>
  <si>
    <t>Cuarto trimestre</t>
  </si>
  <si>
    <t>https://lgcg.puebla.gob.mx/images/informacion-periodica/Formato_6_a_Estado-Analitico_del_Ejercicio_del_Presupuesto_de_Egresos_Det_1.pdf</t>
  </si>
  <si>
    <t>https://lgcg.puebla.gob.mx/images/informacion-periodica/Formato_6_b_Estado_Analit_del_Ejercicio_del_Presup_de_Egresos_Detallado_Clasif_.pdf</t>
  </si>
  <si>
    <t>Primer trimestre 2024 - Primer trimestre 2025</t>
  </si>
  <si>
    <t>Otras Entidades Paraestatales y Organismos</t>
  </si>
  <si>
    <t>https://lgcg.puebla.gob.mx/images/estados-analiticos-del-presupuesto-de-egresos/03-13_1.-_clasificacion_administrativa__dependenciaspdf</t>
  </si>
  <si>
    <t>Secretaría del Deporte y Juventud</t>
  </si>
  <si>
    <t>Secretaría de Ciencia, Humanidades, Tecnología e Innovación</t>
  </si>
  <si>
    <t>Secretaría de Desarrollo Económico y Trabajo</t>
  </si>
  <si>
    <t>Secretaría de Planeación, Finanzas y Administración</t>
  </si>
  <si>
    <t>ND</t>
  </si>
  <si>
    <t>Primer trimestre 2024</t>
  </si>
  <si>
    <t>Primer trimestre 2025</t>
  </si>
  <si>
    <t>Primer Trimestre 2024 - Primer Trimestre 2025</t>
  </si>
  <si>
    <t>Resto de dependencias</t>
  </si>
  <si>
    <t>https://lgcg.puebla.gob.mx/images/estados-analiticos-del-presupuesto-de-egresos/03-16.-_Clasificacion_Funcional__Finalidad_y_Funcion_3.pdf</t>
  </si>
  <si>
    <t>https://lgcg.puebla.gob.mx/images/estados-analiticos-del-presupuesto-de-egresos/03-12.-_Clasificacion_Economica_por_Tipo_de_Gasto_2.pdf</t>
  </si>
  <si>
    <t>https://lgcg.puebla.gob.mx/images/estados-analiticos-del-presupuesto-de-egresos/03-11.-_clasificacion_por_objeto_del_gastocpdf</t>
  </si>
  <si>
    <t>a/ Saldo al cierre del ejercicio fiscal 2024</t>
  </si>
  <si>
    <t>Primer Trimestre 2025</t>
  </si>
  <si>
    <t>Primer trimestre de 2025</t>
  </si>
  <si>
    <t>Ingresos recaudados por fuente de financiamiento
Primer trimestre 2024 - Primer trimestre 2025
(Miles de pesos)</t>
  </si>
  <si>
    <t>Egresos Devengados del Estado de Puebla 
Primer trimestre 2024 - Primer trimestre 2025
(Miles de pesos)</t>
  </si>
  <si>
    <t>Egresos Devengados por Clasificación Administrativa por Grupo de Gasto
Primer trimestre 2024 - Primer trimestre 2025
(Miles de pesos)</t>
  </si>
  <si>
    <t>Distribución de los Egresos Devengados por Dependencia
2025
(Miles de pesos)</t>
  </si>
  <si>
    <t>Egresos devengados por Clasificación Funcional del Gasto 
Primer trimestre 2024 - Primer trimestre 2025
(Miles de pesos)</t>
  </si>
  <si>
    <t xml:space="preserve">Egresos devengados a través del Clasificador por Tipo de Gasto 
Primer trimestre 2024 - Primer trimestre 2025
(Miles de pesos) </t>
  </si>
  <si>
    <t>Egresos devengados según la Clasificación por Objeto del Gasto
Primer trimestre 2024 - Primer trimestre 2025
(Miles de pesos)</t>
  </si>
  <si>
    <t>Comportamiento del Saldo de la Deuda Pública
Primer trimestre de 2025
(Miles de pesos)</t>
  </si>
  <si>
    <t>Ingresos estimados 2025</t>
  </si>
  <si>
    <t>Ingresos estimados 2024</t>
  </si>
  <si>
    <t>Dif-2025-2024</t>
  </si>
  <si>
    <t>Otros Ingresos de Libre Disposición, Productos, Aprovechamientos, Convenios</t>
  </si>
  <si>
    <t>https://transparenciafiscal.puebla.gob.mx/index.php?option=com_docman&amp;task=doc_download&amp;gid=5391</t>
  </si>
  <si>
    <t>No Avalada</t>
  </si>
  <si>
    <t>Avalada o Contingente</t>
  </si>
  <si>
    <t>Directa</t>
  </si>
  <si>
    <t>Saldo al 31 de marzo de 2025</t>
  </si>
  <si>
    <t>Al 31 de diciembre de 2024 y 31 de marzo de 2025</t>
  </si>
  <si>
    <t>Saldo de la deuda al 31 de marzo de 2025</t>
  </si>
  <si>
    <t>Tasa de variación</t>
  </si>
  <si>
    <t>Primer Trimestre 2024 y 2025</t>
  </si>
  <si>
    <t xml:space="preserve">Primer Trimestre 2024 y 2025 </t>
  </si>
  <si>
    <t>Saldos al 31 de marzo de 2025</t>
  </si>
  <si>
    <t>(millones de pesos)</t>
  </si>
  <si>
    <t>Banca Múltiple</t>
  </si>
  <si>
    <t>Banca de Desarrollo</t>
  </si>
  <si>
    <t>Emisiones Bursátiles</t>
  </si>
  <si>
    <t>Ingresos locales</t>
  </si>
  <si>
    <t>Corto plazo quirografario</t>
  </si>
  <si>
    <t>Ingresos Locales</t>
  </si>
  <si>
    <t>-</t>
  </si>
  <si>
    <t>Coahuila de Zaragoza</t>
  </si>
  <si>
    <t>Estado de México</t>
  </si>
  <si>
    <t>Michoacán de Ocampo</t>
  </si>
  <si>
    <t>Tlaxcala</t>
  </si>
  <si>
    <t>Veracruz de Ignacio de la Llave</t>
  </si>
  <si>
    <t>Avance de la recaudación sobre los 
ingresos estimados</t>
  </si>
  <si>
    <t>Ejercicio fiscal 2025</t>
  </si>
  <si>
    <t>(Porcentaje)</t>
  </si>
  <si>
    <t xml:space="preserve">Fuente: Ley de Ingresos del Estado de Puebla, 2024. </t>
  </si>
  <si>
    <r>
      <t xml:space="preserve">Secretaría de Planeación y Finanzas </t>
    </r>
    <r>
      <rPr>
        <vertAlign val="superscript"/>
        <sz val="10"/>
        <color theme="1"/>
        <rFont val="Century Gothic"/>
        <family val="2"/>
      </rPr>
      <t xml:space="preserve">1/ </t>
    </r>
  </si>
  <si>
    <r>
      <t>Saldo al 31 de diciembre de 2024</t>
    </r>
    <r>
      <rPr>
        <vertAlign val="superscript"/>
        <sz val="10"/>
        <color theme="0"/>
        <rFont val="Century Gothic"/>
        <family val="2"/>
      </rPr>
      <t>a/</t>
    </r>
  </si>
  <si>
    <r>
      <t xml:space="preserve">a/ </t>
    </r>
    <r>
      <rPr>
        <sz val="10"/>
        <color theme="1"/>
        <rFont val="Century Gothic"/>
        <family val="2"/>
      </rPr>
      <t xml:space="preserve">PIB 2023 cifra preliminar  </t>
    </r>
  </si>
  <si>
    <r>
      <rPr>
        <b/>
        <sz val="8"/>
        <rFont val="Century Gothic"/>
        <family val="2"/>
      </rPr>
      <t xml:space="preserve">Fuente: </t>
    </r>
    <r>
      <rPr>
        <sz val="8"/>
        <rFont val="Century Gothic"/>
        <family val="2"/>
      </rPr>
      <t xml:space="preserve">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
</t>
    </r>
  </si>
  <si>
    <t>Gráfica 5</t>
  </si>
  <si>
    <t>Egresos devengados bajo la Clasificación por Tipo de Gasto</t>
  </si>
  <si>
    <t xml:space="preserve">Distribución de los Egresos Devengados por Dependencia </t>
  </si>
  <si>
    <t>Egresos Devengados del Estado de Puebla</t>
  </si>
  <si>
    <t>Ingresos Recaudados del Estado de Puebla por Fuente de Financiamiento</t>
  </si>
  <si>
    <t xml:space="preserve">Financiamientos y obligaciones de entidades federativas y sus entes públicos por tipo de acreedor y fuente de pago1_/           
</t>
  </si>
  <si>
    <t>Destacado</t>
  </si>
  <si>
    <t>Saldo de deuda por tipo del estado de Puebla 
Al 31 de diciembre de 2024 y 31 de marzo de 2025
(Miles de pesos)</t>
  </si>
  <si>
    <t>Fuente: SPFA. Estado Analítico del Ingreso Detallado, primer trimestre 2024 y 2025.</t>
  </si>
  <si>
    <t xml:space="preserve">Fuente: SPFA. Estado Analítico del Ingreso Detallado, primer trimestre 2025.   
</t>
  </si>
  <si>
    <t>Fuente: SPFA. Estado Analítico del Ejercicio del Presupuesto de Egresos Detallado, cuarto trimestre 2024 y 2025.</t>
  </si>
  <si>
    <t>Fuente: SPFA. Estado Analítico del Ejercicio del Presupuesto de Egresos (Clasificación por Objeto del Gasto), Cuarto trimestre 2023 y 2024.</t>
  </si>
  <si>
    <t>Fuente: SPFA. Clasificación Administrativa-Dependencias, primer trimestre 2025.</t>
  </si>
  <si>
    <t>Fuente: SPFA. Estado Analítico del Ejercicio del Presupuesto de Egresos (Clasificación Funcional), primer trimestre 2024 y 2025.</t>
  </si>
  <si>
    <t>Amortización de la Deuda y Disminución de Pasivos</t>
  </si>
  <si>
    <t xml:space="preserve">Variación porcentual </t>
  </si>
  <si>
    <t>Fuente: SPFA. Estado Analítico del Ejercicio del Presupuesto de Egresos (Clasificación por Tipo de Gasto) 2023 y 2024.</t>
  </si>
  <si>
    <t>Variación porcentual</t>
  </si>
  <si>
    <t>Fuente: SPFA. Estado Analítico del Ejercicio del Presupuesto de Egresos (Clasificación por Objeto del Gasto), Primer trimestre 2024 y 2025.</t>
  </si>
  <si>
    <t>Fuente: SPFA. Informe Trimestral de Deuda Pública, primer trimestre 2025.</t>
  </si>
  <si>
    <r>
      <t xml:space="preserve">PIBE 2023 </t>
    </r>
    <r>
      <rPr>
        <vertAlign val="superscript"/>
        <sz val="10"/>
        <color theme="1"/>
        <rFont val="Century Gothic"/>
        <family val="2"/>
      </rPr>
      <t>a/</t>
    </r>
  </si>
  <si>
    <t>Fuente: SPFA. Informe Trimestral de Deuda Pública. https://www.inegi.org.mx/app/tabulados/default.aspx?pr=19&amp;vr=1&amp;in=1&amp;tp=20&amp;wr=1&amp;cno=1&amp;idrt=3260&amp;opc=p</t>
  </si>
  <si>
    <r>
      <t>Financiamientos y obligaciones de entidades federativas y sus entes públicos por tipo de acreedor y fuente de pago</t>
    </r>
    <r>
      <rPr>
        <vertAlign val="superscript"/>
        <sz val="10"/>
        <rFont val="Century Gothic"/>
        <family val="2"/>
      </rPr>
      <t>a/</t>
    </r>
  </si>
  <si>
    <r>
      <t>Otros</t>
    </r>
    <r>
      <rPr>
        <b/>
        <vertAlign val="superscript"/>
        <sz val="9"/>
        <rFont val="Century Gothic"/>
        <family val="2"/>
      </rPr>
      <t>b/</t>
    </r>
  </si>
  <si>
    <r>
      <rPr>
        <vertAlign val="superscript"/>
        <sz val="8"/>
        <rFont val="Century Gothic"/>
        <family val="2"/>
      </rPr>
      <t>a/</t>
    </r>
    <r>
      <rPr>
        <sz val="8"/>
        <rFont val="Century Gothic"/>
        <family val="2"/>
      </rPr>
      <t xml:space="preserve"> Se clasifica considerando el ingreso de la fuente primaria.</t>
    </r>
  </si>
  <si>
    <r>
      <t xml:space="preserve">b/ </t>
    </r>
    <r>
      <rPr>
        <sz val="8"/>
        <rFont val="Century Gothic"/>
        <family val="2"/>
      </rPr>
      <t>Corporación Financiera de América del Norte, Dexia, Financiera Nacional de Desarrollo Agropecuario, Rural, Forestal y Pesquero, Fondo de Operación y Financiamiento Bancario a la Vivienda, Lumo Financiera del Centro y Micro Credit.</t>
    </r>
  </si>
  <si>
    <t>Finanzas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</si>
</sst>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&quot;-&quot;??_-;_-@"/>
    <numFmt numFmtId="166" formatCode="0.0%"/>
    <numFmt numFmtId="167" formatCode="#,##0.0"/>
    <numFmt numFmtId="168" formatCode="0.0"/>
    <numFmt numFmtId="169" formatCode="_-* #,##0.0_-;\-* #,##0.0_-;_-* &quot;-&quot;??_-;_-@_-"/>
    <numFmt numFmtId="170" formatCode="_-* #,##0_-;\-* #,##0_-;_-* &quot;-&quot;??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Gilroy"/>
      <family val="3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Gilroy"/>
      <family val="3"/>
    </font>
    <font>
      <sz val="10"/>
      <color theme="1"/>
      <name val="Helvetica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u/>
      <sz val="11"/>
      <color theme="10"/>
      <name val="Century Gothic"/>
      <family val="2"/>
    </font>
    <font>
      <sz val="10"/>
      <color theme="0"/>
      <name val="Century Gothic"/>
      <family val="2"/>
    </font>
    <font>
      <sz val="10"/>
      <color rgb="FF000000"/>
      <name val="Century Gothic"/>
      <family val="2"/>
    </font>
    <font>
      <vertAlign val="superscript"/>
      <sz val="10"/>
      <color theme="1"/>
      <name val="Century Gothic"/>
      <family val="2"/>
    </font>
    <font>
      <vertAlign val="superscript"/>
      <sz val="10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vertAlign val="superscript"/>
      <sz val="10"/>
      <name val="Century Gothic"/>
      <family val="2"/>
    </font>
    <font>
      <b/>
      <vertAlign val="superscript"/>
      <sz val="9"/>
      <name val="Century Gothic"/>
      <family val="2"/>
    </font>
    <font>
      <sz val="9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vertAlign val="superscript"/>
      <sz val="8"/>
      <name val="Century Gothic"/>
      <family val="2"/>
    </font>
    <font>
      <sz val="11"/>
      <color rgb="FF3F3F3F"/>
      <name val="Century Gothic"/>
      <family val="2"/>
    </font>
    <font>
      <i/>
      <sz val="11"/>
      <color rgb="FF7F7F7F"/>
      <name val="Century Gothic"/>
      <family val="2"/>
    </font>
    <font>
      <b/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F1B2D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2"/>
    <xf numFmtId="43" fontId="2" fillId="0" borderId="2" applyFont="0" applyFill="0" applyBorder="0" applyAlignment="0" applyProtection="0"/>
    <xf numFmtId="9" fontId="2" fillId="0" borderId="2" applyFont="0" applyFill="0" applyBorder="0" applyAlignment="0" applyProtection="0"/>
    <xf numFmtId="0" fontId="6" fillId="4" borderId="16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10" fillId="0" borderId="2" applyFont="0" applyFill="0" applyBorder="0" applyAlignment="0" applyProtection="0"/>
    <xf numFmtId="0" fontId="11" fillId="0" borderId="2"/>
    <xf numFmtId="0" fontId="1" fillId="0" borderId="2"/>
    <xf numFmtId="0" fontId="11" fillId="0" borderId="2"/>
    <xf numFmtId="9" fontId="1" fillId="0" borderId="2" applyFont="0" applyFill="0" applyBorder="0" applyAlignment="0" applyProtection="0"/>
  </cellStyleXfs>
  <cellXfs count="21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8" applyFont="1" applyAlignment="1">
      <alignment wrapText="1"/>
    </xf>
    <xf numFmtId="0" fontId="5" fillId="0" borderId="2" xfId="0" applyFont="1" applyBorder="1"/>
    <xf numFmtId="0" fontId="12" fillId="0" borderId="0" xfId="0" applyFont="1"/>
    <xf numFmtId="0" fontId="13" fillId="0" borderId="2" xfId="0" applyFont="1" applyBorder="1"/>
    <xf numFmtId="165" fontId="13" fillId="3" borderId="6" xfId="0" applyNumberFormat="1" applyFont="1" applyFill="1" applyBorder="1"/>
    <xf numFmtId="164" fontId="12" fillId="0" borderId="0" xfId="0" applyNumberFormat="1" applyFont="1"/>
    <xf numFmtId="0" fontId="13" fillId="3" borderId="6" xfId="0" applyFont="1" applyFill="1" applyBorder="1"/>
    <xf numFmtId="10" fontId="13" fillId="3" borderId="6" xfId="2" applyNumberFormat="1" applyFont="1" applyFill="1" applyBorder="1"/>
    <xf numFmtId="10" fontId="13" fillId="3" borderId="5" xfId="0" applyNumberFormat="1" applyFont="1" applyFill="1" applyBorder="1"/>
    <xf numFmtId="170" fontId="12" fillId="0" borderId="0" xfId="1" applyNumberFormat="1" applyFont="1"/>
    <xf numFmtId="0" fontId="13" fillId="3" borderId="6" xfId="0" applyFont="1" applyFill="1" applyBorder="1" applyAlignment="1">
      <alignment wrapText="1"/>
    </xf>
    <xf numFmtId="0" fontId="13" fillId="0" borderId="4" xfId="0" applyFont="1" applyBorder="1" applyAlignment="1">
      <alignment vertical="top" wrapText="1"/>
    </xf>
    <xf numFmtId="43" fontId="13" fillId="0" borderId="0" xfId="1" applyFont="1"/>
    <xf numFmtId="2" fontId="13" fillId="0" borderId="2" xfId="0" applyNumberFormat="1" applyFont="1" applyBorder="1"/>
    <xf numFmtId="0" fontId="15" fillId="0" borderId="0" xfId="8" applyFont="1"/>
    <xf numFmtId="0" fontId="13" fillId="0" borderId="6" xfId="0" applyFont="1" applyBorder="1"/>
    <xf numFmtId="3" fontId="13" fillId="0" borderId="6" xfId="0" applyNumberFormat="1" applyFont="1" applyBorder="1"/>
    <xf numFmtId="43" fontId="13" fillId="0" borderId="6" xfId="1" applyFont="1" applyBorder="1"/>
    <xf numFmtId="0" fontId="13" fillId="0" borderId="0" xfId="0" applyFont="1"/>
    <xf numFmtId="165" fontId="13" fillId="0" borderId="0" xfId="0" applyNumberFormat="1" applyFont="1"/>
    <xf numFmtId="0" fontId="13" fillId="0" borderId="6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wrapText="1"/>
    </xf>
    <xf numFmtId="10" fontId="13" fillId="0" borderId="6" xfId="2" applyNumberFormat="1" applyFont="1" applyFill="1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wrapText="1"/>
    </xf>
    <xf numFmtId="10" fontId="13" fillId="0" borderId="2" xfId="2" applyNumberFormat="1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3" fontId="13" fillId="0" borderId="6" xfId="1" applyFont="1" applyFill="1" applyBorder="1" applyAlignment="1">
      <alignment horizontal="right" vertical="center"/>
    </xf>
    <xf numFmtId="43" fontId="13" fillId="0" borderId="12" xfId="1" applyFont="1" applyFill="1" applyBorder="1" applyAlignment="1">
      <alignment horizontal="right" vertical="center"/>
    </xf>
    <xf numFmtId="10" fontId="13" fillId="0" borderId="6" xfId="2" applyNumberFormat="1" applyFont="1" applyFill="1" applyBorder="1" applyAlignment="1">
      <alignment vertical="center"/>
    </xf>
    <xf numFmtId="0" fontId="13" fillId="3" borderId="2" xfId="0" applyFont="1" applyFill="1" applyBorder="1"/>
    <xf numFmtId="0" fontId="13" fillId="3" borderId="0" xfId="0" applyFont="1" applyFill="1"/>
    <xf numFmtId="0" fontId="13" fillId="0" borderId="2" xfId="0" applyFont="1" applyBorder="1" applyAlignment="1">
      <alignment wrapText="1"/>
    </xf>
    <xf numFmtId="0" fontId="13" fillId="0" borderId="8" xfId="0" applyFont="1" applyBorder="1"/>
    <xf numFmtId="0" fontId="13" fillId="0" borderId="8" xfId="0" applyFont="1" applyBorder="1" applyAlignment="1">
      <alignment wrapText="1"/>
    </xf>
    <xf numFmtId="10" fontId="13" fillId="0" borderId="6" xfId="0" applyNumberFormat="1" applyFont="1" applyBorder="1"/>
    <xf numFmtId="9" fontId="13" fillId="0" borderId="5" xfId="0" applyNumberFormat="1" applyFont="1" applyBorder="1"/>
    <xf numFmtId="0" fontId="13" fillId="0" borderId="6" xfId="0" applyFont="1" applyBorder="1" applyAlignment="1">
      <alignment horizontal="left"/>
    </xf>
    <xf numFmtId="4" fontId="13" fillId="0" borderId="6" xfId="0" applyNumberFormat="1" applyFont="1" applyBorder="1"/>
    <xf numFmtId="10" fontId="13" fillId="0" borderId="9" xfId="0" applyNumberFormat="1" applyFont="1" applyBorder="1"/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4" fontId="14" fillId="0" borderId="1" xfId="0" applyNumberFormat="1" applyFont="1" applyBorder="1"/>
    <xf numFmtId="10" fontId="13" fillId="0" borderId="1" xfId="0" applyNumberFormat="1" applyFont="1" applyBorder="1"/>
    <xf numFmtId="0" fontId="13" fillId="0" borderId="1" xfId="0" applyFont="1" applyBorder="1"/>
    <xf numFmtId="4" fontId="13" fillId="0" borderId="1" xfId="0" applyNumberFormat="1" applyFont="1" applyBorder="1"/>
    <xf numFmtId="4" fontId="13" fillId="0" borderId="0" xfId="0" applyNumberFormat="1" applyFont="1"/>
    <xf numFmtId="0" fontId="13" fillId="0" borderId="3" xfId="0" applyFont="1" applyBorder="1"/>
    <xf numFmtId="4" fontId="13" fillId="0" borderId="3" xfId="0" applyNumberFormat="1" applyFont="1" applyBorder="1"/>
    <xf numFmtId="10" fontId="13" fillId="0" borderId="3" xfId="0" applyNumberFormat="1" applyFont="1" applyBorder="1"/>
    <xf numFmtId="4" fontId="12" fillId="0" borderId="0" xfId="0" applyNumberFormat="1" applyFont="1"/>
    <xf numFmtId="4" fontId="13" fillId="0" borderId="17" xfId="0" applyNumberFormat="1" applyFont="1" applyBorder="1"/>
    <xf numFmtId="4" fontId="13" fillId="0" borderId="18" xfId="0" applyNumberFormat="1" applyFont="1" applyBorder="1"/>
    <xf numFmtId="10" fontId="13" fillId="0" borderId="6" xfId="2" applyNumberFormat="1" applyFont="1" applyBorder="1"/>
    <xf numFmtId="0" fontId="17" fillId="3" borderId="6" xfId="0" applyFont="1" applyFill="1" applyBorder="1"/>
    <xf numFmtId="4" fontId="17" fillId="3" borderId="6" xfId="0" applyNumberFormat="1" applyFont="1" applyFill="1" applyBorder="1"/>
    <xf numFmtId="4" fontId="17" fillId="3" borderId="6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0" fontId="17" fillId="0" borderId="6" xfId="0" applyFont="1" applyBorder="1"/>
    <xf numFmtId="4" fontId="17" fillId="0" borderId="6" xfId="0" applyNumberFormat="1" applyFont="1" applyBorder="1" applyAlignment="1">
      <alignment horizontal="right"/>
    </xf>
    <xf numFmtId="4" fontId="17" fillId="0" borderId="6" xfId="0" applyNumberFormat="1" applyFont="1" applyBorder="1"/>
    <xf numFmtId="169" fontId="13" fillId="0" borderId="2" xfId="1" applyNumberFormat="1" applyFont="1" applyBorder="1" applyAlignment="1"/>
    <xf numFmtId="169" fontId="13" fillId="0" borderId="2" xfId="1" applyNumberFormat="1" applyFont="1" applyFill="1" applyBorder="1" applyAlignment="1"/>
    <xf numFmtId="10" fontId="17" fillId="3" borderId="6" xfId="2" applyNumberFormat="1" applyFont="1" applyFill="1" applyBorder="1"/>
    <xf numFmtId="4" fontId="13" fillId="3" borderId="6" xfId="0" applyNumberFormat="1" applyFont="1" applyFill="1" applyBorder="1"/>
    <xf numFmtId="10" fontId="17" fillId="0" borderId="1" xfId="0" applyNumberFormat="1" applyFont="1" applyBorder="1" applyAlignment="1">
      <alignment horizontal="right"/>
    </xf>
    <xf numFmtId="10" fontId="17" fillId="0" borderId="2" xfId="0" applyNumberFormat="1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10" fontId="13" fillId="0" borderId="6" xfId="2" applyNumberFormat="1" applyFont="1" applyFill="1" applyBorder="1"/>
    <xf numFmtId="0" fontId="17" fillId="0" borderId="1" xfId="0" applyFont="1" applyBorder="1" applyAlignment="1">
      <alignment horizontal="left"/>
    </xf>
    <xf numFmtId="4" fontId="17" fillId="0" borderId="1" xfId="0" applyNumberFormat="1" applyFont="1" applyBorder="1"/>
    <xf numFmtId="10" fontId="17" fillId="0" borderId="6" xfId="0" applyNumberFormat="1" applyFont="1" applyBorder="1" applyAlignment="1">
      <alignment horizontal="right"/>
    </xf>
    <xf numFmtId="0" fontId="17" fillId="0" borderId="2" xfId="0" applyFont="1" applyBorder="1"/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2" fontId="17" fillId="0" borderId="0" xfId="0" applyNumberFormat="1" applyFont="1"/>
    <xf numFmtId="4" fontId="17" fillId="0" borderId="1" xfId="0" applyNumberFormat="1" applyFont="1" applyBorder="1" applyAlignment="1">
      <alignment horizontal="right"/>
    </xf>
    <xf numFmtId="0" fontId="17" fillId="0" borderId="17" xfId="0" applyFont="1" applyBorder="1" applyAlignment="1">
      <alignment horizontal="left"/>
    </xf>
    <xf numFmtId="43" fontId="17" fillId="0" borderId="6" xfId="1" applyFont="1" applyBorder="1"/>
    <xf numFmtId="10" fontId="17" fillId="0" borderId="6" xfId="2" applyNumberFormat="1" applyFont="1" applyBorder="1"/>
    <xf numFmtId="43" fontId="17" fillId="0" borderId="6" xfId="1" applyFont="1" applyFill="1" applyBorder="1" applyAlignment="1">
      <alignment horizontal="right"/>
    </xf>
    <xf numFmtId="4" fontId="13" fillId="3" borderId="1" xfId="0" applyNumberFormat="1" applyFont="1" applyFill="1" applyBorder="1"/>
    <xf numFmtId="10" fontId="13" fillId="3" borderId="1" xfId="0" applyNumberFormat="1" applyFont="1" applyFill="1" applyBorder="1"/>
    <xf numFmtId="0" fontId="13" fillId="3" borderId="6" xfId="0" applyFont="1" applyFill="1" applyBorder="1" applyAlignment="1">
      <alignment horizontal="left" wrapText="1"/>
    </xf>
    <xf numFmtId="4" fontId="13" fillId="3" borderId="5" xfId="0" applyNumberFormat="1" applyFont="1" applyFill="1" applyBorder="1"/>
    <xf numFmtId="4" fontId="13" fillId="3" borderId="9" xfId="0" applyNumberFormat="1" applyFont="1" applyFill="1" applyBorder="1"/>
    <xf numFmtId="4" fontId="13" fillId="3" borderId="3" xfId="0" applyNumberFormat="1" applyFont="1" applyFill="1" applyBorder="1"/>
    <xf numFmtId="10" fontId="13" fillId="3" borderId="3" xfId="0" applyNumberFormat="1" applyFont="1" applyFill="1" applyBorder="1"/>
    <xf numFmtId="4" fontId="13" fillId="3" borderId="14" xfId="0" applyNumberFormat="1" applyFont="1" applyFill="1" applyBorder="1"/>
    <xf numFmtId="10" fontId="13" fillId="3" borderId="6" xfId="0" applyNumberFormat="1" applyFont="1" applyFill="1" applyBorder="1"/>
    <xf numFmtId="43" fontId="12" fillId="3" borderId="6" xfId="1" applyFont="1" applyFill="1" applyBorder="1"/>
    <xf numFmtId="10" fontId="13" fillId="0" borderId="0" xfId="2" applyNumberFormat="1" applyFont="1"/>
    <xf numFmtId="4" fontId="14" fillId="0" borderId="6" xfId="0" applyNumberFormat="1" applyFont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10" fontId="13" fillId="0" borderId="6" xfId="2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167" fontId="17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" fontId="14" fillId="3" borderId="13" xfId="0" applyNumberFormat="1" applyFont="1" applyFill="1" applyBorder="1" applyAlignment="1">
      <alignment horizontal="right" vertical="center"/>
    </xf>
    <xf numFmtId="167" fontId="13" fillId="3" borderId="14" xfId="0" applyNumberFormat="1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vertical="center" wrapText="1"/>
    </xf>
    <xf numFmtId="4" fontId="17" fillId="3" borderId="11" xfId="0" applyNumberFormat="1" applyFont="1" applyFill="1" applyBorder="1" applyAlignment="1">
      <alignment horizontal="right" vertical="center"/>
    </xf>
    <xf numFmtId="10" fontId="14" fillId="3" borderId="11" xfId="2" applyNumberFormat="1" applyFont="1" applyFill="1" applyBorder="1" applyAlignment="1">
      <alignment horizontal="right" vertical="center"/>
    </xf>
    <xf numFmtId="4" fontId="17" fillId="3" borderId="6" xfId="0" applyNumberFormat="1" applyFont="1" applyFill="1" applyBorder="1" applyAlignment="1">
      <alignment horizontal="right" vertical="center"/>
    </xf>
    <xf numFmtId="10" fontId="14" fillId="3" borderId="6" xfId="2" applyNumberFormat="1" applyFont="1" applyFill="1" applyBorder="1" applyAlignment="1">
      <alignment horizontal="right" vertical="center"/>
    </xf>
    <xf numFmtId="166" fontId="13" fillId="0" borderId="0" xfId="2" applyNumberFormat="1" applyFont="1"/>
    <xf numFmtId="0" fontId="13" fillId="3" borderId="6" xfId="0" applyFont="1" applyFill="1" applyBorder="1" applyAlignment="1">
      <alignment vertical="center" wrapText="1"/>
    </xf>
    <xf numFmtId="0" fontId="18" fillId="0" borderId="7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3" fontId="13" fillId="0" borderId="0" xfId="0" applyNumberFormat="1" applyFont="1"/>
    <xf numFmtId="167" fontId="13" fillId="0" borderId="0" xfId="0" applyNumberFormat="1" applyFont="1"/>
    <xf numFmtId="168" fontId="13" fillId="0" borderId="0" xfId="0" applyNumberFormat="1" applyFont="1"/>
    <xf numFmtId="0" fontId="20" fillId="3" borderId="2" xfId="10" applyFont="1" applyFill="1"/>
    <xf numFmtId="0" fontId="21" fillId="3" borderId="2" xfId="10" applyFont="1" applyFill="1" applyAlignment="1">
      <alignment vertical="center"/>
    </xf>
    <xf numFmtId="0" fontId="21" fillId="3" borderId="2" xfId="10" quotePrefix="1" applyFont="1" applyFill="1" applyAlignment="1">
      <alignment vertical="center"/>
    </xf>
    <xf numFmtId="0" fontId="21" fillId="5" borderId="6" xfId="10" applyFont="1" applyFill="1" applyBorder="1" applyAlignment="1">
      <alignment horizontal="center" vertical="center" wrapText="1"/>
    </xf>
    <xf numFmtId="0" fontId="20" fillId="3" borderId="2" xfId="10" applyFont="1" applyFill="1" applyAlignment="1">
      <alignment wrapText="1"/>
    </xf>
    <xf numFmtId="0" fontId="24" fillId="3" borderId="6" xfId="11" quotePrefix="1" applyFont="1" applyFill="1" applyBorder="1" applyAlignment="1">
      <alignment horizontal="left"/>
    </xf>
    <xf numFmtId="41" fontId="20" fillId="3" borderId="6" xfId="12" applyNumberFormat="1" applyFont="1" applyFill="1" applyBorder="1" applyAlignment="1">
      <alignment horizontal="right" vertical="center"/>
    </xf>
    <xf numFmtId="41" fontId="20" fillId="3" borderId="6" xfId="12" quotePrefix="1" applyNumberFormat="1" applyFont="1" applyFill="1" applyBorder="1" applyAlignment="1">
      <alignment horizontal="right" vertical="center"/>
    </xf>
    <xf numFmtId="167" fontId="20" fillId="3" borderId="2" xfId="12" quotePrefix="1" applyNumberFormat="1" applyFont="1" applyFill="1" applyAlignment="1">
      <alignment horizontal="right" vertical="center"/>
    </xf>
    <xf numFmtId="167" fontId="20" fillId="3" borderId="14" xfId="12" quotePrefix="1" applyNumberFormat="1" applyFont="1" applyFill="1" applyBorder="1" applyAlignment="1">
      <alignment horizontal="right" vertical="center"/>
    </xf>
    <xf numFmtId="167" fontId="20" fillId="3" borderId="6" xfId="12" quotePrefix="1" applyNumberFormat="1" applyFont="1" applyFill="1" applyBorder="1" applyAlignment="1">
      <alignment horizontal="right" vertical="center"/>
    </xf>
    <xf numFmtId="167" fontId="20" fillId="3" borderId="2" xfId="10" applyNumberFormat="1" applyFont="1" applyFill="1"/>
    <xf numFmtId="0" fontId="24" fillId="6" borderId="6" xfId="11" quotePrefix="1" applyFont="1" applyFill="1" applyBorder="1" applyAlignment="1">
      <alignment horizontal="left"/>
    </xf>
    <xf numFmtId="41" fontId="20" fillId="6" borderId="6" xfId="12" applyNumberFormat="1" applyFont="1" applyFill="1" applyBorder="1" applyAlignment="1">
      <alignment horizontal="right" vertical="center"/>
    </xf>
    <xf numFmtId="41" fontId="20" fillId="6" borderId="6" xfId="12" quotePrefix="1" applyNumberFormat="1" applyFont="1" applyFill="1" applyBorder="1" applyAlignment="1">
      <alignment horizontal="right" vertical="center"/>
    </xf>
    <xf numFmtId="0" fontId="21" fillId="3" borderId="6" xfId="10" quotePrefix="1" applyFont="1" applyFill="1" applyBorder="1" applyAlignment="1">
      <alignment horizontal="left"/>
    </xf>
    <xf numFmtId="41" fontId="21" fillId="3" borderId="6" xfId="10" applyNumberFormat="1" applyFont="1" applyFill="1" applyBorder="1" applyAlignment="1">
      <alignment horizontal="right" vertical="center"/>
    </xf>
    <xf numFmtId="41" fontId="20" fillId="3" borderId="2" xfId="10" applyNumberFormat="1" applyFont="1" applyFill="1"/>
    <xf numFmtId="10" fontId="20" fillId="3" borderId="2" xfId="13" applyNumberFormat="1" applyFont="1" applyFill="1"/>
    <xf numFmtId="10" fontId="13" fillId="0" borderId="2" xfId="2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/>
    <xf numFmtId="10" fontId="13" fillId="0" borderId="2" xfId="2" applyNumberFormat="1" applyFont="1" applyFill="1" applyBorder="1"/>
    <xf numFmtId="10" fontId="20" fillId="0" borderId="2" xfId="2" applyNumberFormat="1" applyFont="1" applyFill="1" applyBorder="1"/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6" fontId="13" fillId="0" borderId="1" xfId="0" applyNumberFormat="1" applyFont="1" applyBorder="1"/>
    <xf numFmtId="166" fontId="13" fillId="0" borderId="3" xfId="0" applyNumberFormat="1" applyFont="1" applyBorder="1"/>
    <xf numFmtId="166" fontId="13" fillId="0" borderId="6" xfId="0" applyNumberFormat="1" applyFont="1" applyBorder="1"/>
    <xf numFmtId="165" fontId="13" fillId="0" borderId="2" xfId="0" applyNumberFormat="1" applyFont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wrapText="1"/>
    </xf>
    <xf numFmtId="10" fontId="17" fillId="3" borderId="2" xfId="2" applyNumberFormat="1" applyFont="1" applyFill="1" applyBorder="1"/>
    <xf numFmtId="0" fontId="17" fillId="0" borderId="0" xfId="0" applyFont="1" applyAlignment="1">
      <alignment wrapText="1"/>
    </xf>
    <xf numFmtId="10" fontId="17" fillId="0" borderId="2" xfId="0" applyNumberFormat="1" applyFont="1" applyBorder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7" xfId="0" applyFont="1" applyBorder="1"/>
    <xf numFmtId="0" fontId="17" fillId="0" borderId="1" xfId="0" applyFont="1" applyBorder="1"/>
    <xf numFmtId="10" fontId="17" fillId="0" borderId="1" xfId="2" applyNumberFormat="1" applyFont="1" applyFill="1" applyBorder="1" applyAlignment="1">
      <alignment horizontal="right"/>
    </xf>
    <xf numFmtId="10" fontId="17" fillId="0" borderId="2" xfId="2" applyNumberFormat="1" applyFont="1" applyFill="1" applyBorder="1" applyAlignment="1">
      <alignment horizontal="right"/>
    </xf>
    <xf numFmtId="0" fontId="17" fillId="0" borderId="6" xfId="0" applyFont="1" applyBorder="1" applyAlignment="1">
      <alignment horizontal="left" wrapText="1"/>
    </xf>
    <xf numFmtId="2" fontId="16" fillId="3" borderId="6" xfId="2" applyNumberFormat="1" applyFont="1" applyFill="1" applyBorder="1"/>
    <xf numFmtId="9" fontId="13" fillId="3" borderId="6" xfId="2" applyFont="1" applyFill="1" applyBorder="1"/>
    <xf numFmtId="0" fontId="16" fillId="7" borderId="6" xfId="0" applyFont="1" applyFill="1" applyBorder="1" applyAlignment="1">
      <alignment horizontal="center" vertical="center" wrapText="1"/>
    </xf>
    <xf numFmtId="9" fontId="13" fillId="3" borderId="5" xfId="0" applyNumberFormat="1" applyFont="1" applyFill="1" applyBorder="1"/>
    <xf numFmtId="166" fontId="13" fillId="3" borderId="5" xfId="0" applyNumberFormat="1" applyFont="1" applyFill="1" applyBorder="1"/>
    <xf numFmtId="0" fontId="13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6" fillId="0" borderId="1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/>
    </xf>
    <xf numFmtId="165" fontId="17" fillId="0" borderId="0" xfId="0" applyNumberFormat="1" applyFont="1" applyAlignment="1">
      <alignment horizontal="right" vertical="center"/>
    </xf>
    <xf numFmtId="167" fontId="13" fillId="3" borderId="12" xfId="0" applyNumberFormat="1" applyFont="1" applyFill="1" applyBorder="1" applyAlignment="1">
      <alignment horizontal="left" vertical="center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8" fillId="4" borderId="16" xfId="6" applyFont="1" applyAlignment="1">
      <alignment horizontal="right"/>
    </xf>
    <xf numFmtId="0" fontId="29" fillId="0" borderId="0" xfId="7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3" borderId="2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1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15" xfId="0" applyFont="1" applyBorder="1" applyAlignment="1">
      <alignment horizontal="left"/>
    </xf>
    <xf numFmtId="0" fontId="13" fillId="0" borderId="2" xfId="0" applyFont="1" applyBorder="1" applyAlignment="1">
      <alignment horizontal="left" wrapText="1"/>
    </xf>
    <xf numFmtId="0" fontId="17" fillId="0" borderId="8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3" borderId="7" xfId="10" quotePrefix="1" applyFont="1" applyFill="1" applyBorder="1" applyAlignment="1">
      <alignment horizontal="justify" vertical="top" wrapText="1"/>
    </xf>
    <xf numFmtId="0" fontId="25" fillId="3" borderId="7" xfId="10" quotePrefix="1" applyFont="1" applyFill="1" applyBorder="1" applyAlignment="1">
      <alignment horizontal="justify" vertical="top"/>
    </xf>
    <xf numFmtId="0" fontId="25" fillId="3" borderId="2" xfId="10" quotePrefix="1" applyFont="1" applyFill="1" applyAlignment="1">
      <alignment horizontal="left" vertical="center"/>
    </xf>
    <xf numFmtId="0" fontId="27" fillId="3" borderId="2" xfId="10" applyFont="1" applyFill="1" applyAlignment="1">
      <alignment horizontal="left" vertical="center" wrapText="1"/>
    </xf>
    <xf numFmtId="0" fontId="14" fillId="3" borderId="2" xfId="10" applyFont="1" applyFill="1" applyAlignment="1">
      <alignment horizontal="center" vertical="center"/>
    </xf>
    <xf numFmtId="0" fontId="20" fillId="3" borderId="2" xfId="10" applyFont="1" applyFill="1" applyAlignment="1">
      <alignment horizontal="center" vertical="center"/>
    </xf>
    <xf numFmtId="0" fontId="21" fillId="5" borderId="6" xfId="10" applyFont="1" applyFill="1" applyBorder="1" applyAlignment="1">
      <alignment horizontal="center" vertical="center"/>
    </xf>
    <xf numFmtId="0" fontId="13" fillId="3" borderId="0" xfId="0" applyFont="1" applyFill="1" applyAlignment="1">
      <alignment wrapText="1"/>
    </xf>
    <xf numFmtId="0" fontId="30" fillId="3" borderId="6" xfId="0" applyFont="1" applyFill="1" applyBorder="1"/>
  </cellXfs>
  <cellStyles count="14">
    <cellStyle name="Hipervínculo" xfId="8" builtinId="8"/>
    <cellStyle name="Millares" xfId="1" builtinId="3"/>
    <cellStyle name="Millares 2" xfId="4" xr:uid="{00000000-0005-0000-0000-000002000000}"/>
    <cellStyle name="Millares 3" xfId="9" xr:uid="{00000000-0005-0000-0000-000003000000}"/>
    <cellStyle name="Normal" xfId="0" builtinId="0"/>
    <cellStyle name="Normal 10" xfId="12" xr:uid="{00000000-0005-0000-0000-000005000000}"/>
    <cellStyle name="Normal 17" xfId="10" xr:uid="{00000000-0005-0000-0000-000006000000}"/>
    <cellStyle name="Normal 2" xfId="3" xr:uid="{00000000-0005-0000-0000-000007000000}"/>
    <cellStyle name="Normal 3" xfId="11" xr:uid="{00000000-0005-0000-0000-000008000000}"/>
    <cellStyle name="Porcentaje" xfId="2" builtinId="5"/>
    <cellStyle name="Porcentaje 2" xfId="5" xr:uid="{00000000-0005-0000-0000-00000A000000}"/>
    <cellStyle name="Porcentaje 3" xfId="13" xr:uid="{00000000-0005-0000-0000-00000B000000}"/>
    <cellStyle name="Salida" xfId="6" builtinId="21"/>
    <cellStyle name="Texto explicativo" xfId="7" builtinId="53"/>
  </cellStyles>
  <dxfs count="0"/>
  <tableStyles count="0" defaultTableStyle="TableStyleMedium2" defaultPivotStyle="PivotStyleLight16"/>
  <colors>
    <mruColors>
      <color rgb="FF5F1B2D"/>
      <color rgb="FF0E312D"/>
      <color rgb="FF216358"/>
      <color rgb="FF484747"/>
      <color rgb="FF3C9B85"/>
      <color rgb="FF80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F1B2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23-42C0-AFA8-E31AAF0CC3AF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23-42C0-AFA8-E31AAF0CC3AF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23-42C0-AFA8-E31AAF0CC3AF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23-42C0-AFA8-E31AAF0CC3AF}"/>
              </c:ext>
            </c:extLst>
          </c:dPt>
          <c:dLbls>
            <c:dLbl>
              <c:idx val="0"/>
              <c:layout>
                <c:manualLayout>
                  <c:x val="0.13055555555555545"/>
                  <c:y val="-0.101851851851851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3-42C0-AFA8-E31AAF0CC3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1'!$B$12:$B$15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'Gráfica 1'!$C$12:$C$15</c:f>
              <c:numCache>
                <c:formatCode>0.00</c:formatCode>
                <c:ptCount val="4"/>
                <c:pt idx="0" formatCode="0.00%">
                  <c:v>0.29589461221460234</c:v>
                </c:pt>
                <c:pt idx="1">
                  <c:v>0.70409999999999995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3-42C0-AFA8-E31AAF0C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4127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2'!$I$14</c:f>
              <c:strCache>
                <c:ptCount val="1"/>
                <c:pt idx="0">
                  <c:v>Cuarto trimestre 2024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2'!$H$15:$H$20</c:f>
              <c:strCache>
                <c:ptCount val="6"/>
                <c:pt idx="0">
                  <c:v>Secretaría de Infraestructura</c:v>
                </c:pt>
                <c:pt idx="1">
                  <c:v>Secretaría de Seguridad Pública</c:v>
                </c:pt>
                <c:pt idx="2">
                  <c:v>Resto de dependencias</c:v>
                </c:pt>
                <c:pt idx="3">
                  <c:v>Secretaría de Bienestar</c:v>
                </c:pt>
                <c:pt idx="4">
                  <c:v>Secretaría de Planeación y Finanzas</c:v>
                </c:pt>
                <c:pt idx="5">
                  <c:v>Secretaría de Educación</c:v>
                </c:pt>
              </c:strCache>
            </c:strRef>
          </c:cat>
          <c:val>
            <c:numRef>
              <c:f>'Gráfica 2'!$I$15:$I$20</c:f>
              <c:numCache>
                <c:formatCode>#,##0.00</c:formatCode>
                <c:ptCount val="6"/>
                <c:pt idx="0">
                  <c:v>484031.62244999997</c:v>
                </c:pt>
                <c:pt idx="1">
                  <c:v>773009.37041999993</c:v>
                </c:pt>
                <c:pt idx="2">
                  <c:v>806106.42521999998</c:v>
                </c:pt>
                <c:pt idx="3">
                  <c:v>3921957.4319000002</c:v>
                </c:pt>
                <c:pt idx="4">
                  <c:v>4987222.2325900001</c:v>
                </c:pt>
                <c:pt idx="5">
                  <c:v>8223541.64475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7-4671-96F6-4E1BE566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73707423"/>
        <c:axId val="1473710303"/>
      </c:barChart>
      <c:catAx>
        <c:axId val="1473707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473710303"/>
        <c:crosses val="autoZero"/>
        <c:auto val="1"/>
        <c:lblAlgn val="ctr"/>
        <c:lblOffset val="100"/>
        <c:noMultiLvlLbl val="0"/>
      </c:catAx>
      <c:valAx>
        <c:axId val="1473710303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473707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40157480314958E-2"/>
          <c:y val="6.643392009062675E-2"/>
          <c:w val="0.92758948351795012"/>
          <c:h val="0.7527904110595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3'!$H$12</c:f>
              <c:strCache>
                <c:ptCount val="1"/>
                <c:pt idx="0">
                  <c:v>Primer trimestre 2024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197740112994456E-3"/>
                  <c:y val="0.337414917790287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EE-4E23-87B2-832A9FD6B77E}"/>
                </c:ext>
              </c:extLst>
            </c:dLbl>
            <c:dLbl>
              <c:idx val="1"/>
              <c:layout>
                <c:manualLayout>
                  <c:x val="-5.6497175141243354E-3"/>
                  <c:y val="0.279629577784265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6C-463F-8572-86D3125FB656}"/>
                </c:ext>
              </c:extLst>
            </c:dLbl>
            <c:dLbl>
              <c:idx val="2"/>
              <c:layout>
                <c:manualLayout>
                  <c:x val="-1.1770986253836914E-3"/>
                  <c:y val="0.208668896656781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6C-463F-8572-86D3125F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3'!$G$13:$G$16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3'!$H$13:$H$16</c:f>
              <c:numCache>
                <c:formatCode>#,##0.00</c:formatCode>
                <c:ptCount val="4"/>
                <c:pt idx="0">
                  <c:v>13274874.92681</c:v>
                </c:pt>
                <c:pt idx="1">
                  <c:v>5281330.7468699999</c:v>
                </c:pt>
                <c:pt idx="2">
                  <c:v>4633355.7682700008</c:v>
                </c:pt>
                <c:pt idx="3">
                  <c:v>1606907.3696099999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C-463F-8572-86D3125FB656}"/>
            </c:ext>
          </c:extLst>
        </c:ser>
        <c:ser>
          <c:idx val="1"/>
          <c:order val="1"/>
          <c:tx>
            <c:strRef>
              <c:f>'Gráfica 3'!$I$12</c:f>
              <c:strCache>
                <c:ptCount val="1"/>
                <c:pt idx="0">
                  <c:v>Primer trimestre 2025</c:v>
                </c:pt>
              </c:strCache>
            </c:strRef>
          </c:tx>
          <c:spPr>
            <a:solidFill>
              <a:srgbClr val="21635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2015659059566708E-3"/>
                  <c:y val="0.365457122794347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6C-463F-8572-86D3125FB656}"/>
                </c:ext>
              </c:extLst>
            </c:dLbl>
            <c:dLbl>
              <c:idx val="1"/>
              <c:layout>
                <c:manualLayout>
                  <c:x val="-2.5422839094265759E-3"/>
                  <c:y val="0.319465735430823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6C-463F-8572-86D3125FB656}"/>
                </c:ext>
              </c:extLst>
            </c:dLbl>
            <c:dLbl>
              <c:idx val="2"/>
              <c:layout>
                <c:manualLayout>
                  <c:x val="2.2598870056497176E-3"/>
                  <c:y val="0.20078540446460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C-463F-8572-86D3125FB656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6C-463F-8572-86D3125F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3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3'!$G$13:$G$16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3'!$I$13:$I$16</c:f>
              <c:numCache>
                <c:formatCode>#,##0.00</c:formatCode>
                <c:ptCount val="4"/>
                <c:pt idx="0">
                  <c:v>14567637.569600001</c:v>
                </c:pt>
                <c:pt idx="1">
                  <c:v>7257488.0420399997</c:v>
                </c:pt>
                <c:pt idx="2">
                  <c:v>4134120.7797999997</c:v>
                </c:pt>
                <c:pt idx="3">
                  <c:v>714405.73866000003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C-463F-8572-86D3125FB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871823"/>
        <c:axId val="1156874223"/>
      </c:barChart>
      <c:catAx>
        <c:axId val="115687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156874223"/>
        <c:crosses val="autoZero"/>
        <c:auto val="1"/>
        <c:lblAlgn val="ctr"/>
        <c:lblOffset val="100"/>
        <c:noMultiLvlLbl val="0"/>
      </c:catAx>
      <c:valAx>
        <c:axId val="11568742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156871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034948173851151"/>
          <c:y val="2.6340417970551117E-2"/>
          <c:w val="0.40811459584501092"/>
          <c:h val="0.18272998978984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latin typeface="Poppins" panose="00000500000000000000" pitchFamily="2" charset="0"/>
          <a:cs typeface="Poppins" panose="000005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4'!$C$21</c:f>
              <c:strCache>
                <c:ptCount val="1"/>
                <c:pt idx="0">
                  <c:v>Primer trimestre 2024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4'!$B$22:$B$26</c:f>
              <c:strCache>
                <c:ptCount val="5"/>
                <c:pt idx="0">
                  <c:v>Pensiones y Jubilaciones</c:v>
                </c:pt>
                <c:pt idx="1">
                  <c:v>Amortización de la Deuda y Disminución de Pasivos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4'!$C$22:$C$26</c:f>
              <c:numCache>
                <c:formatCode>_(* #,##0.00_);_(* \(#,##0.00\);_(* "-"??_);_(@_)</c:formatCode>
                <c:ptCount val="5"/>
                <c:pt idx="0">
                  <c:v>103487.48699999999</c:v>
                </c:pt>
                <c:pt idx="1">
                  <c:v>67352.489799999996</c:v>
                </c:pt>
                <c:pt idx="2">
                  <c:v>3055463.53101</c:v>
                </c:pt>
                <c:pt idx="3">
                  <c:v>2531838.4015100002</c:v>
                </c:pt>
                <c:pt idx="4">
                  <c:v>19038326.902240001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4-456B-9842-8783EBCC6928}"/>
            </c:ext>
          </c:extLst>
        </c:ser>
        <c:ser>
          <c:idx val="1"/>
          <c:order val="1"/>
          <c:tx>
            <c:strRef>
              <c:f>'Gráfica 4'!$D$21</c:f>
              <c:strCache>
                <c:ptCount val="1"/>
                <c:pt idx="0">
                  <c:v>Primer trimestre 2025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4'!$B$22:$B$26</c:f>
              <c:strCache>
                <c:ptCount val="5"/>
                <c:pt idx="0">
                  <c:v>Pensiones y Jubilaciones</c:v>
                </c:pt>
                <c:pt idx="1">
                  <c:v>Amortización de la Deuda y Disminución de Pasivos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4'!$D$22:$D$26</c:f>
              <c:numCache>
                <c:formatCode>_(* #,##0.00_);_(* \(#,##0.00\);_(* "-"??_);_(@_)</c:formatCode>
                <c:ptCount val="5"/>
                <c:pt idx="0">
                  <c:v>32731.767640000002</c:v>
                </c:pt>
                <c:pt idx="1">
                  <c:v>77430.293459999986</c:v>
                </c:pt>
                <c:pt idx="2">
                  <c:v>590184.62211999996</c:v>
                </c:pt>
                <c:pt idx="3">
                  <c:v>3205191.21563</c:v>
                </c:pt>
                <c:pt idx="4">
                  <c:v>22768114.231249999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4-456B-9842-8783EBCC69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3213535"/>
        <c:axId val="663219359"/>
      </c:barChart>
      <c:catAx>
        <c:axId val="663213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663219359"/>
        <c:crosses val="autoZero"/>
        <c:auto val="1"/>
        <c:lblAlgn val="ctr"/>
        <c:lblOffset val="100"/>
        <c:noMultiLvlLbl val="0"/>
      </c:catAx>
      <c:valAx>
        <c:axId val="663219359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none"/>
        <c:minorTickMark val="none"/>
        <c:tickLblPos val="nextTo"/>
        <c:crossAx val="66321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'Gráfica 5'!$B$14</c:f>
              <c:strCache>
                <c:ptCount val="1"/>
                <c:pt idx="0">
                  <c:v>Directa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E312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2C-42F6-B1A8-63AFB4A8FDF7}"/>
              </c:ext>
            </c:extLst>
          </c:dPt>
          <c:dPt>
            <c:idx val="1"/>
            <c:invertIfNegative val="0"/>
            <c:bubble3D val="0"/>
            <c:spPr>
              <a:solidFill>
                <a:srgbClr val="0E312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371-49E5-9E52-C418951479CE}"/>
              </c:ext>
            </c:extLst>
          </c:dPt>
          <c:dLbls>
            <c:dLbl>
              <c:idx val="1"/>
              <c:layout>
                <c:manualLayout>
                  <c:x val="0"/>
                  <c:y val="4.389574759945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1-49E5-9E52-C41895147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2024a/</c:v>
                </c:pt>
                <c:pt idx="1">
                  <c:v>Saldo al 31 de marzo de 2025</c:v>
                </c:pt>
              </c:strCache>
            </c:strRef>
          </c:cat>
          <c:val>
            <c:numRef>
              <c:f>'Gráfica 5'!$C$14:$D$14</c:f>
              <c:numCache>
                <c:formatCode>#,##0.00</c:formatCode>
                <c:ptCount val="2"/>
                <c:pt idx="0">
                  <c:v>4053092.6</c:v>
                </c:pt>
                <c:pt idx="1">
                  <c:v>3975662.3009600001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E-4393-B6BA-C159CA57B0D9}"/>
            </c:ext>
          </c:extLst>
        </c:ser>
        <c:ser>
          <c:idx val="1"/>
          <c:order val="1"/>
          <c:tx>
            <c:strRef>
              <c:f>'Gráfica 5'!$B$15</c:f>
              <c:strCache>
                <c:ptCount val="1"/>
                <c:pt idx="0">
                  <c:v>Avalada o Contingente</c:v>
                </c:pt>
              </c:strCache>
            </c:strRef>
          </c:tx>
          <c:spPr>
            <a:solidFill>
              <a:srgbClr val="2163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2024a/</c:v>
                </c:pt>
                <c:pt idx="1">
                  <c:v>Saldo al 31 de marzo de 2025</c:v>
                </c:pt>
              </c:strCache>
            </c:strRef>
          </c:cat>
          <c:val>
            <c:numRef>
              <c:f>'Gráfica 5'!$C$15:$D$15</c:f>
              <c:numCache>
                <c:formatCode>#,##0.00</c:formatCode>
                <c:ptCount val="2"/>
                <c:pt idx="0">
                  <c:v>765303.3</c:v>
                </c:pt>
                <c:pt idx="1">
                  <c:v>719455.70724999998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E-4393-B6BA-C159CA57B0D9}"/>
            </c:ext>
          </c:extLst>
        </c:ser>
        <c:ser>
          <c:idx val="2"/>
          <c:order val="2"/>
          <c:tx>
            <c:strRef>
              <c:f>'Gráfica 5'!$B$16</c:f>
              <c:strCache>
                <c:ptCount val="1"/>
                <c:pt idx="0">
                  <c:v>Bonos Cupón Cero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2024a/</c:v>
                </c:pt>
                <c:pt idx="1">
                  <c:v>Saldo al 31 de marzo de 2025</c:v>
                </c:pt>
              </c:strCache>
            </c:strRef>
          </c:cat>
          <c:val>
            <c:numRef>
              <c:f>'Gráfica 5'!$C$16:$D$16</c:f>
              <c:numCache>
                <c:formatCode>#,##0.00</c:formatCode>
                <c:ptCount val="2"/>
                <c:pt idx="0">
                  <c:v>557071.19999999995</c:v>
                </c:pt>
                <c:pt idx="1">
                  <c:v>544976.44548999995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E-4393-B6BA-C159CA57B0D9}"/>
            </c:ext>
          </c:extLst>
        </c:ser>
        <c:ser>
          <c:idx val="3"/>
          <c:order val="3"/>
          <c:tx>
            <c:strRef>
              <c:f>'Gráfica 5'!$B$17</c:f>
              <c:strCache>
                <c:ptCount val="1"/>
                <c:pt idx="0">
                  <c:v>No Avalada</c:v>
                </c:pt>
              </c:strCache>
            </c:strRef>
          </c:tx>
          <c:spPr>
            <a:solidFill>
              <a:srgbClr val="48474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646090534979424E-2"/>
                </c:manualLayout>
              </c:layout>
              <c:tx>
                <c:rich>
                  <a:bodyPr/>
                  <a:lstStyle/>
                  <a:p>
                    <a:fld id="{F45DCC4C-AFC0-4F40-9E7A-5F8CB4C8660F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371-49E5-9E52-C418951479CE}"/>
                </c:ext>
              </c:extLst>
            </c:dLbl>
            <c:dLbl>
              <c:idx val="1"/>
              <c:layout>
                <c:manualLayout>
                  <c:x val="0"/>
                  <c:y val="-3.017832647462277E-2"/>
                </c:manualLayout>
              </c:layout>
              <c:tx>
                <c:rich>
                  <a:bodyPr/>
                  <a:lstStyle/>
                  <a:p>
                    <a:fld id="{2C3A0367-A90E-4D69-8458-465D6F2A253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71-49E5-9E52-C41895147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5'!$C$12:$D$12</c:f>
              <c:strCache>
                <c:ptCount val="2"/>
                <c:pt idx="0">
                  <c:v>Saldo al 31 de diciembre de 2024a/</c:v>
                </c:pt>
                <c:pt idx="1">
                  <c:v>Saldo al 31 de marzo de 2025</c:v>
                </c:pt>
              </c:strCache>
            </c:strRef>
          </c:cat>
          <c:val>
            <c:numRef>
              <c:f>'Gráfica 5'!$C$17:$D$17</c:f>
              <c:numCache>
                <c:formatCode>#,##0.00</c:formatCode>
                <c:ptCount val="2"/>
                <c:pt idx="0">
                  <c:v>29206.3</c:v>
                </c:pt>
                <c:pt idx="1">
                  <c:v>27123.064740000002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FE-4393-B6BA-C159CA57B0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5591743"/>
        <c:axId val="1475581183"/>
      </c:barChart>
      <c:catAx>
        <c:axId val="1475591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475581183"/>
        <c:crosses val="autoZero"/>
        <c:auto val="1"/>
        <c:lblAlgn val="ctr"/>
        <c:lblOffset val="100"/>
        <c:noMultiLvlLbl val="0"/>
      </c:catAx>
      <c:valAx>
        <c:axId val="147558118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475591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42491112880042"/>
          <c:y val="0.92207383482076877"/>
          <c:w val="0.59078048994512722"/>
          <c:h val="5.949298099664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6836569</xdr:colOff>
      <xdr:row>7</xdr:row>
      <xdr:rowOff>86826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1008630</xdr:colOff>
      <xdr:row>6</xdr:row>
      <xdr:rowOff>128895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76130" cy="127189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6</xdr:col>
      <xdr:colOff>577476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71525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80714</xdr:rowOff>
    </xdr:from>
    <xdr:to>
      <xdr:col>7</xdr:col>
      <xdr:colOff>740946</xdr:colOff>
      <xdr:row>45</xdr:row>
      <xdr:rowOff>23563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126887</xdr:colOff>
      <xdr:row>6</xdr:row>
      <xdr:rowOff>128895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6729" cy="1271895"/>
        </a:xfrm>
        <a:prstGeom prst="rect">
          <a:avLst/>
        </a:prstGeom>
      </xdr:spPr>
    </xdr:pic>
    <xdr:clientData/>
  </xdr:twoCellAnchor>
  <xdr:twoCellAnchor>
    <xdr:from>
      <xdr:col>6</xdr:col>
      <xdr:colOff>160421</xdr:colOff>
      <xdr:row>0</xdr:row>
      <xdr:rowOff>0</xdr:rowOff>
    </xdr:from>
    <xdr:to>
      <xdr:col>8</xdr:col>
      <xdr:colOff>214380</xdr:colOff>
      <xdr:row>4</xdr:row>
      <xdr:rowOff>182724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720263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515615</xdr:colOff>
      <xdr:row>6</xdr:row>
      <xdr:rowOff>128895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68351" cy="1261112"/>
        </a:xfrm>
        <a:prstGeom prst="rect">
          <a:avLst/>
        </a:prstGeom>
      </xdr:spPr>
    </xdr:pic>
    <xdr:clientData/>
  </xdr:twoCellAnchor>
  <xdr:twoCellAnchor>
    <xdr:from>
      <xdr:col>5</xdr:col>
      <xdr:colOff>440307</xdr:colOff>
      <xdr:row>0</xdr:row>
      <xdr:rowOff>0</xdr:rowOff>
    </xdr:from>
    <xdr:to>
      <xdr:col>6</xdr:col>
      <xdr:colOff>1269130</xdr:colOff>
      <xdr:row>5</xdr:row>
      <xdr:rowOff>1210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593043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1</xdr:row>
      <xdr:rowOff>235959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47850" cy="474084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0</xdr:row>
      <xdr:rowOff>0</xdr:rowOff>
    </xdr:from>
    <xdr:to>
      <xdr:col>14</xdr:col>
      <xdr:colOff>0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63475" y="0"/>
          <a:ext cx="790575" cy="590550"/>
        </a:xfrm>
        <a:prstGeom prst="rect">
          <a:avLst/>
        </a:prstGeom>
      </xdr:spPr>
    </xdr:pic>
    <xdr:clientData/>
  </xdr:twoCellAnchor>
  <xdr:twoCellAnchor>
    <xdr:from>
      <xdr:col>0</xdr:col>
      <xdr:colOff>1800225</xdr:colOff>
      <xdr:row>0</xdr:row>
      <xdr:rowOff>0</xdr:rowOff>
    </xdr:from>
    <xdr:to>
      <xdr:col>2</xdr:col>
      <xdr:colOff>981075</xdr:colOff>
      <xdr:row>2</xdr:row>
      <xdr:rowOff>228600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800225" y="0"/>
          <a:ext cx="1857375" cy="704850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582896</xdr:colOff>
      <xdr:row>6</xdr:row>
      <xdr:rowOff>128895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6959" cy="1259989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7</xdr:col>
      <xdr:colOff>604099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025848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17</xdr:row>
      <xdr:rowOff>104775</xdr:rowOff>
    </xdr:from>
    <xdr:to>
      <xdr:col>2</xdr:col>
      <xdr:colOff>361950</xdr:colOff>
      <xdr:row>30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444574</xdr:colOff>
      <xdr:row>7</xdr:row>
      <xdr:rowOff>71745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3574" cy="127189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8</xdr:col>
      <xdr:colOff>455012</xdr:colOff>
      <xdr:row>5</xdr:row>
      <xdr:rowOff>87474</xdr:rowOff>
    </xdr:to>
    <xdr:sp macro="" textlink="">
      <xdr:nvSpPr>
        <xdr:cNvPr id="6" name="Rectá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00100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0.36604</cdr:x>
      <cdr:y>0.41554</cdr:y>
    </cdr:from>
    <cdr:to>
      <cdr:x>0.63437</cdr:x>
      <cdr:y>0.61689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670050" y="1136650"/>
          <a:ext cx="1224243" cy="550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00">
              <a:latin typeface="Century Gothic" panose="020B0502020202020204" pitchFamily="34" charset="0"/>
              <a:cs typeface="Poppins" panose="00000500000000000000" pitchFamily="2" charset="0"/>
            </a:rPr>
            <a:t>126 millones 223 mil 49 pesos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136412</xdr:colOff>
      <xdr:row>6</xdr:row>
      <xdr:rowOff>128895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212" cy="127189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9</xdr:col>
      <xdr:colOff>550262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54380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603137</xdr:colOff>
      <xdr:row>7</xdr:row>
      <xdr:rowOff>71745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212" cy="127189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6</xdr:col>
      <xdr:colOff>597887</xdr:colOff>
      <xdr:row>5</xdr:row>
      <xdr:rowOff>87474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01052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944984</xdr:colOff>
      <xdr:row>21</xdr:row>
      <xdr:rowOff>44810</xdr:rowOff>
    </xdr:from>
    <xdr:to>
      <xdr:col>11</xdr:col>
      <xdr:colOff>422903</xdr:colOff>
      <xdr:row>39</xdr:row>
      <xdr:rowOff>145195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460262</xdr:colOff>
      <xdr:row>7</xdr:row>
      <xdr:rowOff>71745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655" cy="1309995"/>
        </a:xfrm>
        <a:prstGeom prst="rect">
          <a:avLst/>
        </a:prstGeom>
      </xdr:spPr>
    </xdr:pic>
    <xdr:clientData/>
  </xdr:twoCellAnchor>
  <xdr:twoCellAnchor>
    <xdr:from>
      <xdr:col>4</xdr:col>
      <xdr:colOff>476250</xdr:colOff>
      <xdr:row>0</xdr:row>
      <xdr:rowOff>0</xdr:rowOff>
    </xdr:from>
    <xdr:to>
      <xdr:col>6</xdr:col>
      <xdr:colOff>523048</xdr:colOff>
      <xdr:row>5</xdr:row>
      <xdr:rowOff>60260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701643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18</xdr:row>
      <xdr:rowOff>85724</xdr:rowOff>
    </xdr:from>
    <xdr:to>
      <xdr:col>12</xdr:col>
      <xdr:colOff>114299</xdr:colOff>
      <xdr:row>33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793637</xdr:colOff>
      <xdr:row>6</xdr:row>
      <xdr:rowOff>128895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212" cy="127189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54962</xdr:colOff>
      <xdr:row>4</xdr:row>
      <xdr:rowOff>182724</xdr:rowOff>
    </xdr:to>
    <xdr:sp macro="" textlink="">
      <xdr:nvSpPr>
        <xdr:cNvPr id="5" name="Rectá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84860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179615</xdr:rowOff>
    </xdr:from>
    <xdr:to>
      <xdr:col>4</xdr:col>
      <xdr:colOff>19051</xdr:colOff>
      <xdr:row>34</xdr:row>
      <xdr:rowOff>312965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231662</xdr:colOff>
      <xdr:row>6</xdr:row>
      <xdr:rowOff>128895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212" cy="1271895"/>
        </a:xfrm>
        <a:prstGeom prst="rect">
          <a:avLst/>
        </a:prstGeom>
      </xdr:spPr>
    </xdr:pic>
    <xdr:clientData/>
  </xdr:twoCellAnchor>
  <xdr:twoCellAnchor>
    <xdr:from>
      <xdr:col>4</xdr:col>
      <xdr:colOff>352425</xdr:colOff>
      <xdr:row>0</xdr:row>
      <xdr:rowOff>0</xdr:rowOff>
    </xdr:from>
    <xdr:to>
      <xdr:col>6</xdr:col>
      <xdr:colOff>397862</xdr:colOff>
      <xdr:row>4</xdr:row>
      <xdr:rowOff>182724</xdr:rowOff>
    </xdr:to>
    <xdr:sp macro="" textlink="">
      <xdr:nvSpPr>
        <xdr:cNvPr id="5" name="Rectá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80097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transparenciafiscal.puebla.gob.mx/index.php?option=com_docman&amp;task=doc_download&amp;gid=539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ransparenciafiscal.puebla.gob.mx/index.php?option=com_docman&amp;task=doc_download&amp;gid=539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ojp.puebla.gob.mx/media/k2/attachments/Ley_de_Ingresos_del_Estado_de_Puebla,_para_el_Ejercicio_Fiscal_2025_T2_11122024.pdf" TargetMode="External"/><Relationship Id="rId1" Type="http://schemas.openxmlformats.org/officeDocument/2006/relationships/hyperlink" Target="https://lgcg.puebla.gob.mx/images/informacion-periodica/Estado_Analitico_de_Ingresos_Detallado_1er_trimestre_20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gcg.puebla.gob.mx/images/informacion-periodica/Formato_6_a_Estado-Analitico_del_Ejercicio_del_Presupuesto_de_Egresos_Det_1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lgcg.puebla.gob.mx/images/informacion-periodica/Formato_6_b_Estado_Analit_del_Ejercicio_del_Presup_de_Egresos_Detallado_Clasif_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lgcg.puebla.gob.mx/images/estados-analiticos-del-presupuesto-de-egresos/03-13_1.-_clasificacion_administrativa__dependencias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lgcg.puebla.gob.mx/images/estados-analiticos-del-presupuesto-de-egresos/03-16.-_Clasificacion_Funcional__Finalidad_y_Funcion_3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lgcg.puebla.gob.mx/images/estados-analiticos-del-presupuesto-de-egresos/03-12.-_Clasificacion_Economica_por_Tipo_de_Gasto_2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lgcg.puebla.gob.mx/images/estados-analiticos-del-presupuesto-de-egresos/03-11.-_clasificacion_por_objeto_del_gastoc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M34"/>
  <sheetViews>
    <sheetView showGridLines="0" tabSelected="1" zoomScaleNormal="100" zoomScaleSheetLayoutView="100" workbookViewId="0">
      <selection activeCell="F9" sqref="F9"/>
    </sheetView>
  </sheetViews>
  <sheetFormatPr baseColWidth="10" defaultRowHeight="12.75" x14ac:dyDescent="0.2"/>
  <cols>
    <col min="1" max="1" width="10.28515625" style="1" bestFit="1" customWidth="1"/>
    <col min="2" max="2" width="2.5703125" style="1" customWidth="1"/>
    <col min="3" max="3" width="106.28515625" style="1" customWidth="1"/>
    <col min="4" max="4" width="11.42578125" style="1"/>
    <col min="5" max="5" width="11.42578125" style="5"/>
    <col min="6" max="6" width="44.5703125" style="5" customWidth="1"/>
    <col min="7" max="16384" width="11.42578125" style="1"/>
  </cols>
  <sheetData>
    <row r="8" spans="1:13" ht="16.5" x14ac:dyDescent="0.3">
      <c r="A8" s="180" t="s">
        <v>260</v>
      </c>
      <c r="B8" s="180"/>
      <c r="C8" s="180"/>
      <c r="D8" s="180"/>
      <c r="E8" s="180"/>
    </row>
    <row r="9" spans="1:13" ht="14.25" x14ac:dyDescent="0.2">
      <c r="A9" s="181" t="s">
        <v>189</v>
      </c>
      <c r="B9" s="181"/>
      <c r="C9" s="181"/>
      <c r="D9" s="181"/>
      <c r="E9" s="181"/>
    </row>
    <row r="11" spans="1:13" ht="31.5" customHeight="1" x14ac:dyDescent="0.3">
      <c r="A11" s="6" t="s">
        <v>150</v>
      </c>
    </row>
    <row r="12" spans="1:13" ht="50.1" customHeight="1" x14ac:dyDescent="0.3">
      <c r="A12" s="6" t="s">
        <v>152</v>
      </c>
      <c r="B12" s="3"/>
      <c r="C12" s="178" t="s">
        <v>190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ht="50.1" customHeight="1" x14ac:dyDescent="0.3">
      <c r="A13" s="6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ht="50.1" customHeight="1" x14ac:dyDescent="0.3">
      <c r="A14" s="6" t="s">
        <v>151</v>
      </c>
      <c r="C14" s="178" t="s">
        <v>191</v>
      </c>
      <c r="D14" s="178"/>
      <c r="E14" s="178"/>
      <c r="F14" s="178"/>
      <c r="G14" s="178"/>
      <c r="H14" s="178"/>
      <c r="I14" s="178"/>
      <c r="J14" s="178"/>
      <c r="K14" s="178"/>
      <c r="L14" s="178"/>
      <c r="M14" s="178"/>
    </row>
    <row r="15" spans="1:13" ht="50.1" customHeight="1" x14ac:dyDescent="0.3">
      <c r="A15" s="6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</row>
    <row r="16" spans="1:13" ht="50.1" customHeight="1" x14ac:dyDescent="0.3">
      <c r="A16" s="6" t="s">
        <v>20</v>
      </c>
      <c r="C16" s="178" t="s">
        <v>192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</row>
    <row r="17" spans="1:3" ht="50.1" customHeight="1" x14ac:dyDescent="0.3">
      <c r="A17" s="6"/>
      <c r="C17" s="179"/>
    </row>
    <row r="18" spans="1:3" ht="50.1" customHeight="1" x14ac:dyDescent="0.3">
      <c r="A18" s="6" t="s">
        <v>154</v>
      </c>
      <c r="C18" s="178" t="s">
        <v>193</v>
      </c>
    </row>
    <row r="19" spans="1:3" ht="50.1" customHeight="1" x14ac:dyDescent="0.3">
      <c r="A19" s="6"/>
      <c r="C19" s="178"/>
    </row>
    <row r="20" spans="1:3" ht="50.1" customHeight="1" x14ac:dyDescent="0.3">
      <c r="A20" s="6" t="s">
        <v>155</v>
      </c>
      <c r="C20" s="178" t="s">
        <v>194</v>
      </c>
    </row>
    <row r="21" spans="1:3" ht="50.1" customHeight="1" x14ac:dyDescent="0.3">
      <c r="A21" s="6"/>
      <c r="C21" s="178"/>
    </row>
    <row r="22" spans="1:3" ht="50.1" customHeight="1" x14ac:dyDescent="0.3">
      <c r="A22" s="6" t="s">
        <v>156</v>
      </c>
      <c r="C22" s="178" t="s">
        <v>195</v>
      </c>
    </row>
    <row r="23" spans="1:3" ht="50.1" customHeight="1" x14ac:dyDescent="0.3">
      <c r="A23" s="6"/>
      <c r="C23" s="178"/>
    </row>
    <row r="24" spans="1:3" ht="50.1" customHeight="1" x14ac:dyDescent="0.3">
      <c r="A24" s="6" t="s">
        <v>153</v>
      </c>
      <c r="C24" s="178" t="s">
        <v>196</v>
      </c>
    </row>
    <row r="25" spans="1:3" ht="50.1" customHeight="1" x14ac:dyDescent="0.3">
      <c r="A25" s="6"/>
      <c r="C25" s="178"/>
    </row>
    <row r="26" spans="1:3" ht="50.1" customHeight="1" x14ac:dyDescent="0.3">
      <c r="A26" s="6" t="s">
        <v>158</v>
      </c>
      <c r="C26" s="178" t="s">
        <v>157</v>
      </c>
    </row>
    <row r="27" spans="1:3" ht="50.1" customHeight="1" x14ac:dyDescent="0.3">
      <c r="A27" s="6"/>
      <c r="C27" s="178"/>
    </row>
    <row r="28" spans="1:3" ht="50.1" customHeight="1" x14ac:dyDescent="0.3">
      <c r="A28" s="6" t="s">
        <v>36</v>
      </c>
      <c r="C28" s="178" t="s">
        <v>197</v>
      </c>
    </row>
    <row r="29" spans="1:3" ht="50.1" customHeight="1" x14ac:dyDescent="0.3">
      <c r="A29" s="6"/>
      <c r="C29" s="178"/>
    </row>
    <row r="30" spans="1:3" ht="50.1" customHeight="1" x14ac:dyDescent="0.3">
      <c r="A30" s="6" t="s">
        <v>234</v>
      </c>
      <c r="C30" s="178" t="s">
        <v>241</v>
      </c>
    </row>
    <row r="31" spans="1:3" ht="50.1" customHeight="1" x14ac:dyDescent="0.3">
      <c r="A31" s="6"/>
      <c r="C31" s="178"/>
    </row>
    <row r="32" spans="1:3" ht="50.1" customHeight="1" x14ac:dyDescent="0.3">
      <c r="A32" s="6" t="s">
        <v>240</v>
      </c>
      <c r="C32" s="178" t="s">
        <v>239</v>
      </c>
    </row>
    <row r="33" spans="1:3" x14ac:dyDescent="0.2">
      <c r="C33" s="4"/>
    </row>
    <row r="34" spans="1:3" x14ac:dyDescent="0.2">
      <c r="A34" s="2"/>
      <c r="C34" s="4"/>
    </row>
  </sheetData>
  <mergeCells count="2">
    <mergeCell ref="A8:E8"/>
    <mergeCell ref="A9:E9"/>
  </mergeCells>
  <hyperlinks>
    <hyperlink ref="C12" location="'Cuadro 1'!A1" display="'Cuadro 1'!A1" xr:uid="{00000000-0004-0000-0000-000000000000}"/>
    <hyperlink ref="C14" location="'Cuadro 2'!A1" display="'Cuadro 2'!A1" xr:uid="{00000000-0004-0000-0000-000001000000}"/>
    <hyperlink ref="C16" location="'Cuadro 3'!A1" display="'Cuadro 3'!A1" xr:uid="{00000000-0004-0000-0000-000002000000}"/>
    <hyperlink ref="C18" location="'Gráfica 1'!A1" display="'Gráfica 1'!A1" xr:uid="{00000000-0004-0000-0000-000003000000}"/>
    <hyperlink ref="C20" location="'Gráfica 2'!A1" display="'Gráfica 2'!A1" xr:uid="{00000000-0004-0000-0000-000004000000}"/>
    <hyperlink ref="C22" location="'Gráfica 3'!A1" display="'Gráfica 3'!A1" xr:uid="{00000000-0004-0000-0000-000005000000}"/>
    <hyperlink ref="C24" location="'Cuadro 4'!A1" display="'Cuadro 4'!A1" xr:uid="{00000000-0004-0000-0000-000006000000}"/>
    <hyperlink ref="C26" location="'Gráfica 4'!A1" display="'Gráfica 4'!A1" xr:uid="{00000000-0004-0000-0000-000007000000}"/>
    <hyperlink ref="C28" location="'Cuadro 5'!A1" display="'Cuadro 5'!A1" xr:uid="{00000000-0004-0000-0000-000008000000}"/>
    <hyperlink ref="C32" location="Destacado!A1" display="Indice de Calidad de Información (ICE)" xr:uid="{00000000-0004-0000-0000-000009000000}"/>
    <hyperlink ref="C30" location="'Gráfica 5'!A1" display="'Gráfica 5'!A1" xr:uid="{00000000-0004-0000-0000-00000A000000}"/>
  </hyperlinks>
  <pageMargins left="0.7" right="0.7" top="0.75" bottom="0.75" header="0.3" footer="0.3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outlinePr summaryBelow="0" summaryRight="0"/>
  </sheetPr>
  <dimension ref="B8:O23"/>
  <sheetViews>
    <sheetView showGridLines="0" topLeftCell="A4" zoomScale="95" zoomScaleNormal="95" workbookViewId="0">
      <selection activeCell="B21" sqref="B21"/>
    </sheetView>
  </sheetViews>
  <sheetFormatPr baseColWidth="10" defaultColWidth="14.42578125" defaultRowHeight="15" customHeight="1" x14ac:dyDescent="0.25"/>
  <cols>
    <col min="1" max="1" width="14.42578125" style="22"/>
    <col min="2" max="2" width="27.5703125" style="22" customWidth="1"/>
    <col min="3" max="3" width="21.28515625" style="22" customWidth="1"/>
    <col min="4" max="4" width="21.140625" style="22" customWidth="1"/>
    <col min="5" max="14" width="14.42578125" style="22"/>
    <col min="15" max="15" width="17.140625" style="22" bestFit="1" customWidth="1"/>
    <col min="16" max="16384" width="14.42578125" style="22"/>
  </cols>
  <sheetData>
    <row r="8" spans="2:15" ht="13.5" x14ac:dyDescent="0.25">
      <c r="B8" s="191" t="s">
        <v>234</v>
      </c>
      <c r="C8" s="191"/>
      <c r="D8" s="191"/>
      <c r="E8" s="191"/>
      <c r="F8" s="191"/>
    </row>
    <row r="9" spans="2:15" ht="13.5" x14ac:dyDescent="0.25">
      <c r="B9" s="191" t="s">
        <v>120</v>
      </c>
      <c r="C9" s="191"/>
      <c r="D9" s="191"/>
      <c r="E9" s="191"/>
      <c r="F9" s="191"/>
    </row>
    <row r="10" spans="2:15" ht="13.5" x14ac:dyDescent="0.25">
      <c r="B10" s="191" t="s">
        <v>207</v>
      </c>
      <c r="C10" s="191"/>
      <c r="D10" s="191"/>
      <c r="E10" s="191"/>
      <c r="F10" s="191"/>
    </row>
    <row r="11" spans="2:15" ht="13.5" x14ac:dyDescent="0.25">
      <c r="B11" s="191" t="s">
        <v>0</v>
      </c>
      <c r="C11" s="191"/>
      <c r="D11" s="191"/>
      <c r="E11" s="191"/>
      <c r="F11" s="191"/>
    </row>
    <row r="12" spans="2:15" ht="29.25" x14ac:dyDescent="0.25">
      <c r="B12" s="165" t="s">
        <v>92</v>
      </c>
      <c r="C12" s="165" t="s">
        <v>231</v>
      </c>
      <c r="D12" s="165" t="s">
        <v>206</v>
      </c>
      <c r="E12" s="165" t="s">
        <v>160</v>
      </c>
      <c r="O12" s="95"/>
    </row>
    <row r="13" spans="2:15" ht="13.5" x14ac:dyDescent="0.25">
      <c r="B13" s="99" t="s">
        <v>38</v>
      </c>
      <c r="C13" s="96">
        <f>+SUM(C14:C17)</f>
        <v>5404673.4000000004</v>
      </c>
      <c r="D13" s="97">
        <f>+SUM(D14:D17)</f>
        <v>5267217.5184399998</v>
      </c>
      <c r="E13" s="98">
        <f>+(D13-C13)/C13</f>
        <v>-2.5432782221401311E-2</v>
      </c>
    </row>
    <row r="14" spans="2:15" ht="13.5" x14ac:dyDescent="0.25">
      <c r="B14" s="99" t="s">
        <v>205</v>
      </c>
      <c r="C14" s="96">
        <v>4053092.6</v>
      </c>
      <c r="D14" s="97">
        <v>3975662.3009600001</v>
      </c>
      <c r="E14" s="98">
        <f>+(D14-C14)/C14</f>
        <v>-1.9104004443421783E-2</v>
      </c>
      <c r="G14" s="50"/>
    </row>
    <row r="15" spans="2:15" ht="13.5" x14ac:dyDescent="0.25">
      <c r="B15" s="100" t="s">
        <v>204</v>
      </c>
      <c r="C15" s="96">
        <v>765303.3</v>
      </c>
      <c r="D15" s="97">
        <v>719455.70724999998</v>
      </c>
      <c r="E15" s="98">
        <f>+(D15-C15)/C15</f>
        <v>-5.990774213308641E-2</v>
      </c>
    </row>
    <row r="16" spans="2:15" ht="13.5" x14ac:dyDescent="0.25">
      <c r="B16" s="99" t="s">
        <v>40</v>
      </c>
      <c r="C16" s="96">
        <v>557071.19999999995</v>
      </c>
      <c r="D16" s="97">
        <v>544976.44548999995</v>
      </c>
      <c r="E16" s="98">
        <f>+(D16-C16)/C16</f>
        <v>-2.1711326146460274E-2</v>
      </c>
    </row>
    <row r="17" spans="2:7" ht="13.5" x14ac:dyDescent="0.25">
      <c r="B17" s="100" t="s">
        <v>203</v>
      </c>
      <c r="C17" s="96">
        <v>29206.3</v>
      </c>
      <c r="D17" s="97">
        <v>27123.064740000002</v>
      </c>
      <c r="E17" s="98">
        <f>+(D17-C17)/C17</f>
        <v>-7.1328283966130515E-2</v>
      </c>
    </row>
    <row r="18" spans="2:7" ht="15" customHeight="1" x14ac:dyDescent="0.25">
      <c r="B18" s="101"/>
      <c r="C18" s="102"/>
      <c r="D18" s="102"/>
    </row>
    <row r="19" spans="2:7" ht="13.5" x14ac:dyDescent="0.25">
      <c r="B19" s="191" t="s">
        <v>187</v>
      </c>
      <c r="C19" s="191"/>
      <c r="D19" s="191"/>
      <c r="E19" s="191"/>
      <c r="F19" s="191"/>
      <c r="G19" s="191"/>
    </row>
    <row r="20" spans="2:7" ht="13.5" x14ac:dyDescent="0.25">
      <c r="B20" s="22" t="s">
        <v>253</v>
      </c>
    </row>
    <row r="22" spans="2:7" ht="15" customHeight="1" x14ac:dyDescent="0.25">
      <c r="B22" s="22" t="s">
        <v>159</v>
      </c>
    </row>
    <row r="23" spans="2:7" ht="15" customHeight="1" x14ac:dyDescent="0.3">
      <c r="B23" s="18" t="s">
        <v>202</v>
      </c>
    </row>
  </sheetData>
  <mergeCells count="5">
    <mergeCell ref="B8:F8"/>
    <mergeCell ref="B19:G19"/>
    <mergeCell ref="B11:F11"/>
    <mergeCell ref="B10:F10"/>
    <mergeCell ref="B9:F9"/>
  </mergeCells>
  <hyperlinks>
    <hyperlink ref="B2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B7:J1002"/>
  <sheetViews>
    <sheetView showGridLines="0" zoomScale="106" zoomScaleNormal="106" workbookViewId="0">
      <selection activeCell="B19" sqref="B19"/>
    </sheetView>
  </sheetViews>
  <sheetFormatPr baseColWidth="10" defaultColWidth="14.42578125" defaultRowHeight="15" customHeight="1" x14ac:dyDescent="0.25"/>
  <cols>
    <col min="1" max="1" width="14.42578125" style="22"/>
    <col min="2" max="2" width="30.7109375" style="22" customWidth="1"/>
    <col min="3" max="4" width="19.85546875" style="22" customWidth="1"/>
    <col min="5" max="5" width="22.5703125" style="22" customWidth="1"/>
    <col min="6" max="6" width="17.28515625" style="22" customWidth="1"/>
    <col min="7" max="7" width="43.28515625" style="22" customWidth="1"/>
    <col min="8" max="9" width="26.140625" style="22" customWidth="1"/>
    <col min="10" max="10" width="18.140625" style="22" customWidth="1"/>
    <col min="11" max="11" width="10.7109375" style="22" customWidth="1"/>
    <col min="12" max="12" width="18.5703125" style="22" customWidth="1"/>
    <col min="13" max="24" width="10.7109375" style="22" customWidth="1"/>
    <col min="25" max="16384" width="14.42578125" style="22"/>
  </cols>
  <sheetData>
    <row r="7" spans="2:9" ht="13.5" x14ac:dyDescent="0.25">
      <c r="B7" s="200" t="s">
        <v>36</v>
      </c>
      <c r="C7" s="200"/>
      <c r="D7" s="200"/>
      <c r="E7" s="176"/>
    </row>
    <row r="8" spans="2:9" ht="13.5" x14ac:dyDescent="0.25">
      <c r="B8" s="103" t="s">
        <v>35</v>
      </c>
      <c r="E8" s="104"/>
    </row>
    <row r="9" spans="2:9" ht="13.5" x14ac:dyDescent="0.25">
      <c r="B9" s="200" t="s">
        <v>188</v>
      </c>
      <c r="C9" s="200"/>
      <c r="D9" s="200"/>
      <c r="E9" s="104"/>
    </row>
    <row r="10" spans="2:9" ht="13.5" x14ac:dyDescent="0.25">
      <c r="B10" s="199" t="s">
        <v>0</v>
      </c>
      <c r="C10" s="199"/>
      <c r="D10" s="199"/>
    </row>
    <row r="11" spans="2:9" ht="40.5" x14ac:dyDescent="0.25">
      <c r="B11" s="165" t="s">
        <v>1</v>
      </c>
      <c r="C11" s="165" t="s">
        <v>208</v>
      </c>
      <c r="D11" s="165" t="s">
        <v>37</v>
      </c>
      <c r="E11" s="16"/>
    </row>
    <row r="12" spans="2:9" ht="15.75" x14ac:dyDescent="0.25">
      <c r="B12" s="177" t="s">
        <v>254</v>
      </c>
      <c r="C12" s="105">
        <v>852625000</v>
      </c>
      <c r="D12" s="106"/>
    </row>
    <row r="13" spans="2:9" ht="13.5" x14ac:dyDescent="0.25">
      <c r="B13" s="107" t="s">
        <v>38</v>
      </c>
      <c r="C13" s="108">
        <f>+C14+C15+C16</f>
        <v>5240094.4000000004</v>
      </c>
      <c r="D13" s="109">
        <f>C13/$C$12</f>
        <v>6.1458371499780095E-3</v>
      </c>
      <c r="G13" s="50"/>
      <c r="H13" s="50"/>
      <c r="I13" s="50"/>
    </row>
    <row r="14" spans="2:9" ht="13.5" x14ac:dyDescent="0.25">
      <c r="B14" s="99" t="s">
        <v>39</v>
      </c>
      <c r="C14" s="110">
        <v>3975662.3</v>
      </c>
      <c r="D14" s="111">
        <f>C14/$C$12</f>
        <v>4.6628497874211987E-3</v>
      </c>
      <c r="G14" s="112"/>
      <c r="H14" s="112"/>
      <c r="I14" s="95"/>
    </row>
    <row r="15" spans="2:9" ht="13.5" x14ac:dyDescent="0.25">
      <c r="B15" s="113" t="s">
        <v>41</v>
      </c>
      <c r="C15" s="110">
        <v>719455.7</v>
      </c>
      <c r="D15" s="111">
        <f>C15/$C$12</f>
        <v>8.438125788007623E-4</v>
      </c>
    </row>
    <row r="16" spans="2:9" ht="13.5" x14ac:dyDescent="0.25">
      <c r="B16" s="99" t="s">
        <v>40</v>
      </c>
      <c r="C16" s="110">
        <v>544976.4</v>
      </c>
      <c r="D16" s="111">
        <f>C16/$C$12</f>
        <v>6.3917478375604753E-4</v>
      </c>
    </row>
    <row r="17" spans="2:10" ht="15.75" x14ac:dyDescent="0.25">
      <c r="B17" s="114" t="s">
        <v>232</v>
      </c>
      <c r="C17" s="115"/>
      <c r="D17" s="115"/>
      <c r="E17" s="50"/>
    </row>
    <row r="18" spans="2:10" ht="15" customHeight="1" x14ac:dyDescent="0.25">
      <c r="B18" s="22" t="s">
        <v>255</v>
      </c>
      <c r="J18" s="95"/>
    </row>
    <row r="19" spans="2:10" ht="15" customHeight="1" x14ac:dyDescent="0.25">
      <c r="E19" s="116"/>
    </row>
    <row r="20" spans="2:10" ht="27" x14ac:dyDescent="0.25">
      <c r="B20" s="165" t="s">
        <v>89</v>
      </c>
      <c r="C20" s="165" t="s">
        <v>113</v>
      </c>
    </row>
    <row r="21" spans="2:10" ht="13.5" x14ac:dyDescent="0.25">
      <c r="B21" s="30" t="s">
        <v>90</v>
      </c>
      <c r="C21" s="21">
        <v>7240.1</v>
      </c>
    </row>
    <row r="22" spans="2:10" ht="13.5" x14ac:dyDescent="0.25">
      <c r="B22" s="30" t="s">
        <v>91</v>
      </c>
      <c r="C22" s="21">
        <v>19882.900000000001</v>
      </c>
    </row>
    <row r="23" spans="2:10" ht="13.5" x14ac:dyDescent="0.25">
      <c r="B23" s="30" t="s">
        <v>86</v>
      </c>
      <c r="C23" s="21">
        <f>+C21+C22</f>
        <v>27123</v>
      </c>
      <c r="E23" s="117"/>
      <c r="F23" s="95"/>
    </row>
    <row r="24" spans="2:10" ht="26.25" customHeight="1" x14ac:dyDescent="0.25">
      <c r="F24" s="95"/>
    </row>
    <row r="25" spans="2:10" ht="22.5" customHeight="1" x14ac:dyDescent="0.25">
      <c r="B25" s="22" t="s">
        <v>159</v>
      </c>
    </row>
    <row r="26" spans="2:10" ht="20.25" customHeight="1" x14ac:dyDescent="0.25">
      <c r="B26" s="22" t="s">
        <v>202</v>
      </c>
    </row>
    <row r="27" spans="2:10" ht="23.25" customHeight="1" x14ac:dyDescent="0.25">
      <c r="G27" s="118"/>
      <c r="H27" s="50"/>
    </row>
    <row r="28" spans="2:10" ht="22.5" customHeight="1" x14ac:dyDescent="0.25">
      <c r="F28" s="50"/>
      <c r="H28" s="118"/>
    </row>
    <row r="29" spans="2:10" ht="24" customHeight="1" x14ac:dyDescent="0.25"/>
    <row r="30" spans="2:10" ht="19.5" customHeight="1" x14ac:dyDescent="0.25"/>
    <row r="31" spans="2:10" ht="23.25" customHeight="1" x14ac:dyDescent="0.25"/>
    <row r="32" spans="2:10" ht="29.25" customHeight="1" x14ac:dyDescent="0.25"/>
    <row r="33" ht="30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">
    <mergeCell ref="B10:D10"/>
    <mergeCell ref="B9:D9"/>
    <mergeCell ref="B7:D7"/>
  </mergeCells>
  <hyperlinks>
    <hyperlink ref="B26" r:id="rId1" xr:uid="{00000000-0004-0000-0A00-000000000000}"/>
  </hyperlinks>
  <pageMargins left="0.7" right="0.7" top="0.75" bottom="0.75" header="0" footer="0"/>
  <pageSetup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Q48"/>
  <sheetViews>
    <sheetView zoomScaleNormal="100" workbookViewId="0">
      <pane xSplit="2" ySplit="5" topLeftCell="C28" activePane="bottomRight" state="frozen"/>
      <selection pane="topRight" activeCell="C1" sqref="C1"/>
      <selection pane="bottomLeft" activeCell="A6" sqref="A6"/>
      <selection pane="bottomRight" activeCell="A42" sqref="A42"/>
    </sheetView>
  </sheetViews>
  <sheetFormatPr baseColWidth="10" defaultColWidth="0" defaultRowHeight="0" customHeight="1" zeroHeight="1" x14ac:dyDescent="0.3"/>
  <cols>
    <col min="1" max="1" width="27.7109375" style="119" customWidth="1"/>
    <col min="2" max="2" width="12.42578125" style="119" bestFit="1" customWidth="1"/>
    <col min="3" max="3" width="15" style="119" bestFit="1" customWidth="1"/>
    <col min="4" max="4" width="13" style="119" bestFit="1" customWidth="1"/>
    <col min="5" max="5" width="10.5703125" style="119" bestFit="1" customWidth="1"/>
    <col min="6" max="6" width="13.140625" style="119" bestFit="1" customWidth="1"/>
    <col min="7" max="7" width="14.5703125" style="119" customWidth="1"/>
    <col min="8" max="8" width="13" style="119" bestFit="1" customWidth="1"/>
    <col min="9" max="9" width="10.5703125" style="119" bestFit="1" customWidth="1"/>
    <col min="10" max="10" width="15" style="119" bestFit="1" customWidth="1"/>
    <col min="11" max="11" width="11.85546875" style="119" bestFit="1" customWidth="1"/>
    <col min="12" max="12" width="15" style="119" bestFit="1" customWidth="1"/>
    <col min="13" max="13" width="15" style="119" customWidth="1"/>
    <col min="14" max="14" width="13.42578125" style="119" customWidth="1"/>
    <col min="15" max="15" width="21.85546875" style="119" customWidth="1"/>
    <col min="16" max="201" width="11.42578125" style="119" hidden="1" customWidth="1"/>
    <col min="202" max="202" width="7" style="119" hidden="1" customWidth="1"/>
    <col min="203" max="203" width="10" style="119" hidden="1" customWidth="1"/>
    <col min="204" max="210" width="13" style="119" hidden="1" customWidth="1"/>
    <col min="211" max="251" width="11.42578125" style="119" hidden="1" customWidth="1"/>
    <col min="252" max="16384" width="13" style="119" hidden="1"/>
  </cols>
  <sheetData>
    <row r="1" spans="1:210" ht="18.75" customHeight="1" x14ac:dyDescent="0.3">
      <c r="B1" s="120"/>
      <c r="C1" s="205" t="s">
        <v>256</v>
      </c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210" ht="18.75" customHeight="1" x14ac:dyDescent="0.3">
      <c r="B2" s="121"/>
      <c r="C2" s="206" t="s">
        <v>212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210" ht="18.75" customHeight="1" x14ac:dyDescent="0.3">
      <c r="B3" s="121"/>
      <c r="C3" s="206" t="s">
        <v>213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210" ht="15.75" x14ac:dyDescent="0.3">
      <c r="A4" s="207" t="s">
        <v>122</v>
      </c>
      <c r="B4" s="207" t="s">
        <v>117</v>
      </c>
      <c r="C4" s="207" t="s">
        <v>214</v>
      </c>
      <c r="D4" s="207"/>
      <c r="E4" s="207"/>
      <c r="F4" s="207"/>
      <c r="G4" s="207" t="s">
        <v>215</v>
      </c>
      <c r="H4" s="207"/>
      <c r="I4" s="207"/>
      <c r="J4" s="207" t="s">
        <v>216</v>
      </c>
      <c r="K4" s="207"/>
      <c r="L4" s="207" t="s">
        <v>257</v>
      </c>
      <c r="M4" s="207"/>
      <c r="N4" s="207"/>
    </row>
    <row r="5" spans="1:210" s="123" customFormat="1" ht="27" x14ac:dyDescent="0.3">
      <c r="A5" s="207"/>
      <c r="B5" s="207"/>
      <c r="C5" s="122" t="s">
        <v>5</v>
      </c>
      <c r="D5" s="122" t="s">
        <v>99</v>
      </c>
      <c r="E5" s="122" t="s">
        <v>217</v>
      </c>
      <c r="F5" s="122" t="s">
        <v>218</v>
      </c>
      <c r="G5" s="122" t="s">
        <v>5</v>
      </c>
      <c r="H5" s="122" t="s">
        <v>99</v>
      </c>
      <c r="I5" s="122" t="s">
        <v>217</v>
      </c>
      <c r="J5" s="122" t="s">
        <v>99</v>
      </c>
      <c r="K5" s="122" t="s">
        <v>219</v>
      </c>
      <c r="L5" s="122" t="s">
        <v>5</v>
      </c>
      <c r="M5" s="122" t="s">
        <v>217</v>
      </c>
      <c r="N5" s="122" t="s">
        <v>218</v>
      </c>
    </row>
    <row r="6" spans="1:210" ht="14.25" x14ac:dyDescent="0.3">
      <c r="A6" s="124" t="s">
        <v>123</v>
      </c>
      <c r="B6" s="125">
        <f>SUM(C6:N6)</f>
        <v>2931.2689266400002</v>
      </c>
      <c r="C6" s="125">
        <v>2131.2689266400002</v>
      </c>
      <c r="D6" s="126">
        <v>0</v>
      </c>
      <c r="E6" s="126">
        <v>0</v>
      </c>
      <c r="F6" s="126">
        <v>0</v>
      </c>
      <c r="G6" s="125">
        <v>800</v>
      </c>
      <c r="H6" s="126">
        <v>0</v>
      </c>
      <c r="I6" s="126">
        <v>0</v>
      </c>
      <c r="J6" s="126">
        <v>0</v>
      </c>
      <c r="K6" s="126">
        <v>0</v>
      </c>
      <c r="L6" s="126">
        <v>0</v>
      </c>
      <c r="M6" s="126">
        <v>0</v>
      </c>
      <c r="N6" s="126">
        <v>0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8" t="s">
        <v>220</v>
      </c>
      <c r="GW6" s="129" t="s">
        <v>220</v>
      </c>
      <c r="GX6" s="129" t="s">
        <v>220</v>
      </c>
      <c r="GY6" s="129" t="s">
        <v>220</v>
      </c>
      <c r="GZ6" s="129" t="s">
        <v>220</v>
      </c>
      <c r="HA6" s="129" t="s">
        <v>220</v>
      </c>
      <c r="HB6" s="129" t="s">
        <v>220</v>
      </c>
    </row>
    <row r="7" spans="1:210" ht="14.25" x14ac:dyDescent="0.3">
      <c r="A7" s="124" t="s">
        <v>124</v>
      </c>
      <c r="B7" s="125">
        <f t="shared" ref="B7:B32" si="0">SUM(C7:N7)</f>
        <v>22560.68495852</v>
      </c>
      <c r="C7" s="125">
        <v>5815.1350184400007</v>
      </c>
      <c r="D7" s="126">
        <v>2898.2948198099998</v>
      </c>
      <c r="E7" s="126">
        <v>584.73496358</v>
      </c>
      <c r="F7" s="126">
        <v>3450.0875000000001</v>
      </c>
      <c r="G7" s="125">
        <v>6068.5102002100002</v>
      </c>
      <c r="H7" s="126"/>
      <c r="I7" s="126">
        <v>1226.85382293</v>
      </c>
      <c r="J7" s="126">
        <v>0</v>
      </c>
      <c r="K7" s="126">
        <v>0</v>
      </c>
      <c r="L7" s="126">
        <v>127.06863355</v>
      </c>
      <c r="M7" s="126">
        <v>2390</v>
      </c>
      <c r="N7" s="126">
        <v>0</v>
      </c>
      <c r="O7" s="130"/>
      <c r="P7" s="127"/>
    </row>
    <row r="8" spans="1:210" ht="14.25" x14ac:dyDescent="0.3">
      <c r="A8" s="124" t="s">
        <v>125</v>
      </c>
      <c r="B8" s="125">
        <f t="shared" si="0"/>
        <v>1496.2319378699999</v>
      </c>
      <c r="C8" s="125">
        <v>600.52692122000008</v>
      </c>
      <c r="D8" s="126">
        <v>0</v>
      </c>
      <c r="E8" s="126">
        <v>0</v>
      </c>
      <c r="F8" s="126">
        <v>290.90909098999998</v>
      </c>
      <c r="G8" s="125">
        <v>604.79592565999997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30"/>
      <c r="P8" s="127"/>
    </row>
    <row r="9" spans="1:210" ht="14.25" x14ac:dyDescent="0.3">
      <c r="A9" s="124" t="s">
        <v>126</v>
      </c>
      <c r="B9" s="125">
        <f t="shared" si="0"/>
        <v>2065.7740848700005</v>
      </c>
      <c r="C9" s="125">
        <v>1349.9036832000002</v>
      </c>
      <c r="D9" s="126">
        <v>0</v>
      </c>
      <c r="E9" s="126">
        <v>715.87040167000009</v>
      </c>
      <c r="F9" s="126">
        <v>0</v>
      </c>
      <c r="G9" s="125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30"/>
      <c r="P9" s="127"/>
    </row>
    <row r="10" spans="1:210" ht="14.25" x14ac:dyDescent="0.3">
      <c r="A10" s="124" t="s">
        <v>221</v>
      </c>
      <c r="B10" s="125">
        <f t="shared" si="0"/>
        <v>38120.631079120001</v>
      </c>
      <c r="C10" s="125">
        <v>14162.387079120001</v>
      </c>
      <c r="D10" s="126">
        <v>0</v>
      </c>
      <c r="E10" s="126">
        <v>0</v>
      </c>
      <c r="F10" s="126">
        <v>2000</v>
      </c>
      <c r="G10" s="125">
        <v>21958.243999999999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0</v>
      </c>
      <c r="N10" s="126">
        <v>0</v>
      </c>
      <c r="O10" s="130"/>
      <c r="P10" s="127"/>
    </row>
    <row r="11" spans="1:210" ht="14.25" x14ac:dyDescent="0.3">
      <c r="A11" s="124" t="s">
        <v>127</v>
      </c>
      <c r="B11" s="125">
        <f t="shared" si="0"/>
        <v>3988.8182883099998</v>
      </c>
      <c r="C11" s="125">
        <v>2781.75667518</v>
      </c>
      <c r="D11" s="126">
        <v>0</v>
      </c>
      <c r="E11" s="126">
        <v>0</v>
      </c>
      <c r="F11" s="126">
        <v>437.50000135000005</v>
      </c>
      <c r="G11" s="125">
        <v>723.13945093000007</v>
      </c>
      <c r="H11" s="126">
        <v>46.422160850000004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30"/>
      <c r="P11" s="127"/>
    </row>
    <row r="12" spans="1:210" ht="14.25" x14ac:dyDescent="0.3">
      <c r="A12" s="124" t="s">
        <v>128</v>
      </c>
      <c r="B12" s="125">
        <f t="shared" si="0"/>
        <v>18802.65934953</v>
      </c>
      <c r="C12" s="125">
        <v>3044.3753936399999</v>
      </c>
      <c r="D12" s="126">
        <v>0</v>
      </c>
      <c r="E12" s="126">
        <v>0</v>
      </c>
      <c r="F12" s="126">
        <v>0</v>
      </c>
      <c r="G12" s="125">
        <v>9106.9973990300005</v>
      </c>
      <c r="H12" s="126">
        <v>0</v>
      </c>
      <c r="I12" s="126">
        <v>0</v>
      </c>
      <c r="J12" s="126">
        <v>0</v>
      </c>
      <c r="K12" s="126">
        <v>6651.28655686</v>
      </c>
      <c r="L12" s="126">
        <v>0</v>
      </c>
      <c r="M12" s="126">
        <v>0</v>
      </c>
      <c r="N12" s="126">
        <v>0</v>
      </c>
      <c r="O12" s="130"/>
      <c r="P12" s="127"/>
    </row>
    <row r="13" spans="1:210" ht="14.25" x14ac:dyDescent="0.3">
      <c r="A13" s="124" t="s">
        <v>129</v>
      </c>
      <c r="B13" s="125">
        <f t="shared" si="0"/>
        <v>54560.623109970009</v>
      </c>
      <c r="C13" s="125">
        <v>18523.602290080002</v>
      </c>
      <c r="D13" s="126">
        <v>0</v>
      </c>
      <c r="E13" s="126">
        <v>0</v>
      </c>
      <c r="F13" s="126">
        <v>1908.75</v>
      </c>
      <c r="G13" s="125">
        <v>15037.114389970002</v>
      </c>
      <c r="H13" s="126">
        <v>968.9607073200001</v>
      </c>
      <c r="I13" s="126">
        <v>1802.3632651</v>
      </c>
      <c r="J13" s="126">
        <v>0</v>
      </c>
      <c r="K13" s="126">
        <v>16319.832457500001</v>
      </c>
      <c r="L13" s="126">
        <v>0</v>
      </c>
      <c r="M13" s="126">
        <v>0</v>
      </c>
      <c r="N13" s="126">
        <v>0</v>
      </c>
      <c r="O13" s="130"/>
      <c r="P13" s="127"/>
    </row>
    <row r="14" spans="1:210" ht="14.25" x14ac:dyDescent="0.3">
      <c r="A14" s="124" t="s">
        <v>130</v>
      </c>
      <c r="B14" s="125">
        <f t="shared" si="0"/>
        <v>102530.6913037</v>
      </c>
      <c r="C14" s="125">
        <v>45466.461415580001</v>
      </c>
      <c r="D14" s="126">
        <v>0</v>
      </c>
      <c r="E14" s="126">
        <v>0</v>
      </c>
      <c r="F14" s="126">
        <v>0</v>
      </c>
      <c r="G14" s="125">
        <v>50064.229888119997</v>
      </c>
      <c r="H14" s="126">
        <v>0</v>
      </c>
      <c r="I14" s="126">
        <v>0</v>
      </c>
      <c r="J14" s="126">
        <v>0</v>
      </c>
      <c r="K14" s="126">
        <v>0</v>
      </c>
      <c r="L14" s="126">
        <v>7000</v>
      </c>
      <c r="M14" s="126">
        <v>0</v>
      </c>
      <c r="N14" s="126">
        <v>0</v>
      </c>
      <c r="O14" s="130"/>
      <c r="P14" s="127"/>
    </row>
    <row r="15" spans="1:210" ht="14.25" x14ac:dyDescent="0.3">
      <c r="A15" s="124" t="s">
        <v>131</v>
      </c>
      <c r="B15" s="125">
        <f t="shared" si="0"/>
        <v>10657.271539770001</v>
      </c>
      <c r="C15" s="125">
        <v>6604.8803235400001</v>
      </c>
      <c r="D15" s="126">
        <v>0</v>
      </c>
      <c r="E15" s="126">
        <v>0</v>
      </c>
      <c r="F15" s="126">
        <v>1511.1355569100001</v>
      </c>
      <c r="G15" s="125">
        <v>841.53296133999993</v>
      </c>
      <c r="H15" s="126">
        <v>1699.72269798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30"/>
      <c r="P15" s="127"/>
    </row>
    <row r="16" spans="1:210" ht="14.25" x14ac:dyDescent="0.3">
      <c r="A16" s="124" t="s">
        <v>132</v>
      </c>
      <c r="B16" s="125">
        <f t="shared" si="0"/>
        <v>10269.018138499998</v>
      </c>
      <c r="C16" s="125">
        <v>10269.018138499998</v>
      </c>
      <c r="D16" s="126">
        <v>0</v>
      </c>
      <c r="E16" s="126">
        <v>0</v>
      </c>
      <c r="F16" s="126">
        <v>0</v>
      </c>
      <c r="G16" s="125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43"/>
      <c r="P16" s="127"/>
    </row>
    <row r="17" spans="1:16" ht="14.25" x14ac:dyDescent="0.3">
      <c r="A17" s="124" t="s">
        <v>133</v>
      </c>
      <c r="B17" s="125">
        <f t="shared" si="0"/>
        <v>3295.5928947699995</v>
      </c>
      <c r="C17" s="125">
        <v>64.554797789999995</v>
      </c>
      <c r="D17" s="126">
        <v>0</v>
      </c>
      <c r="E17" s="126">
        <v>0</v>
      </c>
      <c r="F17" s="126">
        <v>2688.8888888999995</v>
      </c>
      <c r="G17" s="125">
        <v>542.14920807999999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30"/>
      <c r="P17" s="127"/>
    </row>
    <row r="18" spans="1:16" ht="14.25" x14ac:dyDescent="0.3">
      <c r="A18" s="124" t="s">
        <v>134</v>
      </c>
      <c r="B18" s="125">
        <f t="shared" si="0"/>
        <v>2942.5471211999998</v>
      </c>
      <c r="C18" s="125">
        <v>2942.5471211999998</v>
      </c>
      <c r="D18" s="126">
        <v>0</v>
      </c>
      <c r="E18" s="126">
        <v>0</v>
      </c>
      <c r="F18" s="126">
        <v>0</v>
      </c>
      <c r="G18" s="125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30"/>
      <c r="P18" s="127"/>
    </row>
    <row r="19" spans="1:16" ht="14.25" x14ac:dyDescent="0.3">
      <c r="A19" s="124" t="s">
        <v>135</v>
      </c>
      <c r="B19" s="125">
        <f t="shared" si="0"/>
        <v>30406.497492120005</v>
      </c>
      <c r="C19" s="125">
        <v>18986.330169970006</v>
      </c>
      <c r="D19" s="126">
        <v>2187.3149194899997</v>
      </c>
      <c r="E19" s="126">
        <v>1616.6710702099999</v>
      </c>
      <c r="F19" s="126">
        <v>0</v>
      </c>
      <c r="G19" s="125">
        <v>6960.3299345499991</v>
      </c>
      <c r="H19" s="126">
        <v>655.85139789999994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30"/>
      <c r="P19" s="127"/>
    </row>
    <row r="20" spans="1:16" ht="14.25" x14ac:dyDescent="0.3">
      <c r="A20" s="124" t="s">
        <v>222</v>
      </c>
      <c r="B20" s="125">
        <f t="shared" si="0"/>
        <v>62781.546105619986</v>
      </c>
      <c r="C20" s="125">
        <v>39946.559454859991</v>
      </c>
      <c r="D20" s="126">
        <v>0</v>
      </c>
      <c r="E20" s="126">
        <v>365.77338450000002</v>
      </c>
      <c r="F20" s="126">
        <v>0</v>
      </c>
      <c r="G20" s="125">
        <v>15266.698361169998</v>
      </c>
      <c r="H20" s="126">
        <v>0</v>
      </c>
      <c r="I20" s="126">
        <v>0</v>
      </c>
      <c r="J20" s="126">
        <v>2694.95876692</v>
      </c>
      <c r="K20" s="126">
        <v>4507.5561381699999</v>
      </c>
      <c r="L20" s="126">
        <v>0</v>
      </c>
      <c r="M20" s="126">
        <v>0</v>
      </c>
      <c r="N20" s="126">
        <v>0</v>
      </c>
      <c r="O20" s="130"/>
      <c r="P20" s="127"/>
    </row>
    <row r="21" spans="1:16" ht="14.25" x14ac:dyDescent="0.3">
      <c r="A21" s="124" t="s">
        <v>223</v>
      </c>
      <c r="B21" s="125">
        <f t="shared" si="0"/>
        <v>22293.179984499999</v>
      </c>
      <c r="C21" s="125">
        <v>8016.7861183500008</v>
      </c>
      <c r="D21" s="126">
        <v>1397.47403149</v>
      </c>
      <c r="E21" s="126">
        <v>0</v>
      </c>
      <c r="F21" s="126">
        <v>1612.50000002</v>
      </c>
      <c r="G21" s="125">
        <v>11045.26287782</v>
      </c>
      <c r="H21" s="126">
        <v>221.15695682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30"/>
      <c r="P21" s="127"/>
    </row>
    <row r="22" spans="1:16" ht="14.25" x14ac:dyDescent="0.3">
      <c r="A22" s="124" t="s">
        <v>136</v>
      </c>
      <c r="B22" s="125">
        <f t="shared" si="0"/>
        <v>6177.3373578000001</v>
      </c>
      <c r="C22" s="125">
        <v>0</v>
      </c>
      <c r="D22" s="126">
        <v>0</v>
      </c>
      <c r="E22" s="126">
        <v>0</v>
      </c>
      <c r="F22" s="126">
        <v>0</v>
      </c>
      <c r="G22" s="125">
        <v>6177.3373578000001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126">
        <v>0</v>
      </c>
      <c r="O22" s="130"/>
      <c r="P22" s="127"/>
    </row>
    <row r="23" spans="1:16" ht="14.25" x14ac:dyDescent="0.3">
      <c r="A23" s="124" t="s">
        <v>137</v>
      </c>
      <c r="B23" s="125">
        <f t="shared" si="0"/>
        <v>6715.8725213399994</v>
      </c>
      <c r="C23" s="125">
        <v>436.69850000999998</v>
      </c>
      <c r="D23" s="126">
        <v>0</v>
      </c>
      <c r="E23" s="126">
        <v>0</v>
      </c>
      <c r="F23" s="126">
        <v>1685.0000316800001</v>
      </c>
      <c r="G23" s="125">
        <v>4594.1739896499994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30"/>
      <c r="P23" s="127"/>
    </row>
    <row r="24" spans="1:16" ht="14.25" x14ac:dyDescent="0.3">
      <c r="A24" s="124" t="s">
        <v>138</v>
      </c>
      <c r="B24" s="125">
        <f t="shared" si="0"/>
        <v>102186.02404298</v>
      </c>
      <c r="C24" s="125">
        <v>32158.68639517</v>
      </c>
      <c r="D24" s="126">
        <v>0</v>
      </c>
      <c r="E24" s="126">
        <v>5497.6298637999998</v>
      </c>
      <c r="F24" s="126">
        <v>7956.6666750100003</v>
      </c>
      <c r="G24" s="125">
        <v>31830.524804839999</v>
      </c>
      <c r="H24" s="126">
        <v>1416.7554427499999</v>
      </c>
      <c r="I24" s="126">
        <v>2935.7357624399997</v>
      </c>
      <c r="J24" s="126">
        <v>0</v>
      </c>
      <c r="K24" s="126">
        <v>20390.02509897</v>
      </c>
      <c r="L24" s="126">
        <v>0</v>
      </c>
      <c r="M24" s="126">
        <v>0</v>
      </c>
      <c r="N24" s="126">
        <v>0</v>
      </c>
      <c r="O24" s="130"/>
      <c r="P24" s="127"/>
    </row>
    <row r="25" spans="1:16" ht="14.25" x14ac:dyDescent="0.3">
      <c r="A25" s="124" t="s">
        <v>139</v>
      </c>
      <c r="B25" s="125">
        <f t="shared" si="0"/>
        <v>14860.15340091</v>
      </c>
      <c r="C25" s="125">
        <v>5445.5906584299992</v>
      </c>
      <c r="D25" s="126">
        <v>786.64565352999989</v>
      </c>
      <c r="E25" s="126">
        <v>0</v>
      </c>
      <c r="F25" s="126">
        <v>0</v>
      </c>
      <c r="G25" s="125">
        <v>6763.3998212299994</v>
      </c>
      <c r="H25" s="126">
        <v>1864.5172677200003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v>0</v>
      </c>
      <c r="O25" s="130"/>
      <c r="P25" s="127"/>
    </row>
    <row r="26" spans="1:16" ht="14.25" x14ac:dyDescent="0.3">
      <c r="A26" s="131" t="s">
        <v>140</v>
      </c>
      <c r="B26" s="132">
        <f>SUM(C26:N26)</f>
        <v>3975.6623009599998</v>
      </c>
      <c r="C26" s="132">
        <v>3975.6623009599998</v>
      </c>
      <c r="D26" s="133">
        <v>0</v>
      </c>
      <c r="E26" s="133">
        <v>0</v>
      </c>
      <c r="F26" s="133">
        <v>0</v>
      </c>
      <c r="G26" s="132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0"/>
      <c r="P26" s="127"/>
    </row>
    <row r="27" spans="1:16" ht="14.25" x14ac:dyDescent="0.3">
      <c r="A27" s="124" t="s">
        <v>141</v>
      </c>
      <c r="B27" s="125">
        <f t="shared" si="0"/>
        <v>2225.4704463099997</v>
      </c>
      <c r="C27" s="125">
        <v>2225.4704463099997</v>
      </c>
      <c r="D27" s="126">
        <v>0</v>
      </c>
      <c r="E27" s="126">
        <v>0</v>
      </c>
      <c r="F27" s="126">
        <v>0</v>
      </c>
      <c r="G27" s="125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26">
        <v>0</v>
      </c>
      <c r="N27" s="126">
        <v>0</v>
      </c>
      <c r="O27" s="130"/>
      <c r="P27" s="127"/>
    </row>
    <row r="28" spans="1:16" ht="14.25" x14ac:dyDescent="0.3">
      <c r="A28" s="124" t="s">
        <v>142</v>
      </c>
      <c r="B28" s="125">
        <f t="shared" si="0"/>
        <v>19538.32994453</v>
      </c>
      <c r="C28" s="125">
        <v>8469.7242191300011</v>
      </c>
      <c r="D28" s="126">
        <v>0</v>
      </c>
      <c r="E28" s="126">
        <v>290.13330907</v>
      </c>
      <c r="F28" s="126">
        <v>0</v>
      </c>
      <c r="G28" s="125">
        <v>10778.47241633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26">
        <v>0</v>
      </c>
      <c r="N28" s="126">
        <v>0</v>
      </c>
      <c r="O28" s="130"/>
      <c r="P28" s="127"/>
    </row>
    <row r="29" spans="1:16" ht="14.25" x14ac:dyDescent="0.3">
      <c r="A29" s="124" t="s">
        <v>143</v>
      </c>
      <c r="B29" s="125">
        <f t="shared" si="0"/>
        <v>6027.0939879699999</v>
      </c>
      <c r="C29" s="125">
        <v>3003.0939879700004</v>
      </c>
      <c r="D29" s="126">
        <v>0</v>
      </c>
      <c r="E29" s="126">
        <v>0</v>
      </c>
      <c r="F29" s="126">
        <v>3024</v>
      </c>
      <c r="G29" s="125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  <c r="O29" s="130"/>
      <c r="P29" s="127"/>
    </row>
    <row r="30" spans="1:16" ht="14.25" x14ac:dyDescent="0.3">
      <c r="A30" s="124" t="s">
        <v>144</v>
      </c>
      <c r="B30" s="125">
        <f t="shared" si="0"/>
        <v>5931.0796130199997</v>
      </c>
      <c r="C30" s="125">
        <v>3059.1378087699995</v>
      </c>
      <c r="D30" s="126">
        <v>0</v>
      </c>
      <c r="E30" s="126">
        <v>0</v>
      </c>
      <c r="F30" s="126">
        <v>2359</v>
      </c>
      <c r="G30" s="125">
        <v>0</v>
      </c>
      <c r="H30" s="126">
        <v>0</v>
      </c>
      <c r="I30" s="126">
        <v>512.94180425000002</v>
      </c>
      <c r="J30" s="126">
        <v>0</v>
      </c>
      <c r="K30" s="126">
        <v>0</v>
      </c>
      <c r="L30" s="126">
        <v>0</v>
      </c>
      <c r="M30" s="126">
        <v>0</v>
      </c>
      <c r="N30" s="126">
        <v>0</v>
      </c>
      <c r="O30" s="130"/>
      <c r="P30" s="127"/>
    </row>
    <row r="31" spans="1:16" ht="14.25" x14ac:dyDescent="0.3">
      <c r="A31" s="124" t="s">
        <v>145</v>
      </c>
      <c r="B31" s="125">
        <f t="shared" si="0"/>
        <v>25675.607755209996</v>
      </c>
      <c r="C31" s="125">
        <v>9543.8012577499994</v>
      </c>
      <c r="D31" s="126">
        <v>466.87560000000002</v>
      </c>
      <c r="E31" s="126">
        <v>0</v>
      </c>
      <c r="F31" s="126">
        <v>1816.3</v>
      </c>
      <c r="G31" s="125">
        <v>13848.63089746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6">
        <v>0</v>
      </c>
      <c r="N31" s="126">
        <v>0</v>
      </c>
      <c r="O31" s="130"/>
      <c r="P31" s="127"/>
    </row>
    <row r="32" spans="1:16" ht="14.25" x14ac:dyDescent="0.3">
      <c r="A32" s="124" t="s">
        <v>146</v>
      </c>
      <c r="B32" s="125">
        <f t="shared" si="0"/>
        <v>2991.5935970700002</v>
      </c>
      <c r="C32" s="125">
        <v>2991.5935970700002</v>
      </c>
      <c r="D32" s="126">
        <v>0</v>
      </c>
      <c r="E32" s="126">
        <v>0</v>
      </c>
      <c r="F32" s="126">
        <v>0</v>
      </c>
      <c r="G32" s="125">
        <v>0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6">
        <v>0</v>
      </c>
      <c r="O32" s="130"/>
      <c r="P32" s="127"/>
    </row>
    <row r="33" spans="1:16" ht="14.25" x14ac:dyDescent="0.3">
      <c r="A33" s="124" t="s">
        <v>147</v>
      </c>
      <c r="B33" s="125">
        <f>SUM(C33:N33)</f>
        <v>16666.776621019999</v>
      </c>
      <c r="C33" s="125">
        <v>15104.79981807</v>
      </c>
      <c r="D33" s="126">
        <v>0</v>
      </c>
      <c r="E33" s="126">
        <v>552.16440333000003</v>
      </c>
      <c r="F33" s="126">
        <v>1000</v>
      </c>
      <c r="G33" s="125">
        <v>0</v>
      </c>
      <c r="H33" s="126">
        <v>0</v>
      </c>
      <c r="I33" s="126">
        <v>0</v>
      </c>
      <c r="J33" s="126">
        <v>0</v>
      </c>
      <c r="K33" s="126">
        <v>0</v>
      </c>
      <c r="L33" s="126">
        <v>9.812399619999999</v>
      </c>
      <c r="M33" s="126">
        <v>0</v>
      </c>
      <c r="N33" s="126">
        <v>0</v>
      </c>
      <c r="O33" s="130"/>
      <c r="P33" s="127"/>
    </row>
    <row r="34" spans="1:16" ht="14.25" x14ac:dyDescent="0.3">
      <c r="A34" s="124" t="s">
        <v>224</v>
      </c>
      <c r="B34" s="125">
        <v>0</v>
      </c>
      <c r="C34" s="125">
        <v>0</v>
      </c>
      <c r="D34" s="126">
        <v>0</v>
      </c>
      <c r="E34" s="126">
        <v>0</v>
      </c>
      <c r="F34" s="126">
        <v>0</v>
      </c>
      <c r="G34" s="125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6">
        <v>0</v>
      </c>
      <c r="O34" s="130"/>
      <c r="P34" s="127"/>
    </row>
    <row r="35" spans="1:16" ht="14.25" x14ac:dyDescent="0.3">
      <c r="A35" s="124" t="s">
        <v>225</v>
      </c>
      <c r="B35" s="125">
        <f>SUM(C35:N35)</f>
        <v>46411.303563479996</v>
      </c>
      <c r="C35" s="125">
        <v>12740.35430542</v>
      </c>
      <c r="D35" s="126">
        <v>0</v>
      </c>
      <c r="E35" s="126">
        <v>0</v>
      </c>
      <c r="F35" s="126">
        <v>0</v>
      </c>
      <c r="G35" s="125">
        <v>30185.083596659999</v>
      </c>
      <c r="H35" s="126">
        <v>3485.8656614000001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P35" s="127"/>
    </row>
    <row r="36" spans="1:16" ht="14.25" x14ac:dyDescent="0.3">
      <c r="A36" s="124" t="s">
        <v>148</v>
      </c>
      <c r="B36" s="125">
        <f>SUM(C36:N36)</f>
        <v>9016.7953625999999</v>
      </c>
      <c r="C36" s="125">
        <v>5806.1594085200004</v>
      </c>
      <c r="D36" s="126">
        <v>0</v>
      </c>
      <c r="E36" s="126">
        <v>0</v>
      </c>
      <c r="F36" s="126">
        <v>0</v>
      </c>
      <c r="G36" s="125">
        <v>3210.6359540799999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0</v>
      </c>
      <c r="N36" s="126">
        <v>0</v>
      </c>
      <c r="P36" s="127"/>
    </row>
    <row r="37" spans="1:16" ht="14.25" x14ac:dyDescent="0.3">
      <c r="A37" s="124" t="s">
        <v>149</v>
      </c>
      <c r="B37" s="125">
        <f>SUM(C37:N37)</f>
        <v>6453.3193192399995</v>
      </c>
      <c r="C37" s="125">
        <v>3568.49809611</v>
      </c>
      <c r="D37" s="126">
        <v>0</v>
      </c>
      <c r="E37" s="126">
        <v>0</v>
      </c>
      <c r="F37" s="126">
        <v>0</v>
      </c>
      <c r="G37" s="125">
        <v>2884.8212231299995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v>0</v>
      </c>
      <c r="P37" s="127"/>
    </row>
    <row r="38" spans="1:16" ht="14.25" x14ac:dyDescent="0.3">
      <c r="A38" s="134" t="s">
        <v>117</v>
      </c>
      <c r="B38" s="135">
        <f>SUM(B6:B37)</f>
        <v>664555.45614945004</v>
      </c>
      <c r="C38" s="135">
        <f t="shared" ref="C38:N38" si="1">SUM(C6:C37)</f>
        <v>289235.36432699999</v>
      </c>
      <c r="D38" s="135">
        <f t="shared" si="1"/>
        <v>7736.6050243199998</v>
      </c>
      <c r="E38" s="135">
        <f t="shared" si="1"/>
        <v>9622.9773961600004</v>
      </c>
      <c r="F38" s="135">
        <f t="shared" si="1"/>
        <v>31740.737744859998</v>
      </c>
      <c r="G38" s="135">
        <f t="shared" si="1"/>
        <v>249292.08465806002</v>
      </c>
      <c r="H38" s="135">
        <f t="shared" si="1"/>
        <v>10359.252292739999</v>
      </c>
      <c r="I38" s="135">
        <f t="shared" si="1"/>
        <v>6477.8946547199994</v>
      </c>
      <c r="J38" s="135">
        <f t="shared" si="1"/>
        <v>2694.95876692</v>
      </c>
      <c r="K38" s="135">
        <f t="shared" si="1"/>
        <v>47868.700251499999</v>
      </c>
      <c r="L38" s="135">
        <f t="shared" si="1"/>
        <v>7136.8810331700006</v>
      </c>
      <c r="M38" s="135">
        <f>SUM(M6:M37)</f>
        <v>2390</v>
      </c>
      <c r="N38" s="135">
        <f t="shared" si="1"/>
        <v>0</v>
      </c>
      <c r="P38" s="127"/>
    </row>
    <row r="39" spans="1:16" ht="25.5" customHeight="1" x14ac:dyDescent="0.3">
      <c r="A39" s="201" t="s">
        <v>233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P39" s="127"/>
    </row>
    <row r="40" spans="1:16" ht="14.25" x14ac:dyDescent="0.3">
      <c r="A40" s="203" t="s">
        <v>258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P40" s="127"/>
    </row>
    <row r="41" spans="1:16" ht="16.5" customHeight="1" x14ac:dyDescent="0.3">
      <c r="A41" s="204" t="s">
        <v>259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P41" s="127"/>
    </row>
    <row r="42" spans="1:16" ht="14.25" x14ac:dyDescent="0.3">
      <c r="A42" s="136"/>
      <c r="C42" s="137"/>
    </row>
    <row r="43" spans="1:16" ht="14.25" hidden="1" x14ac:dyDescent="0.3"/>
    <row r="44" spans="1:16" ht="14.25" hidden="1" x14ac:dyDescent="0.3"/>
    <row r="45" spans="1:16" ht="14.25" hidden="1" x14ac:dyDescent="0.3"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</row>
    <row r="46" spans="1:16" ht="14.25" hidden="1" x14ac:dyDescent="0.3"/>
    <row r="47" spans="1:16" ht="14.25" hidden="1" x14ac:dyDescent="0.3"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</row>
    <row r="48" spans="1:16" ht="14.25" x14ac:dyDescent="0.3"/>
  </sheetData>
  <autoFilter ref="A5:IQ5" xr:uid="{00000000-0009-0000-0000-00000B000000}"/>
  <mergeCells count="12">
    <mergeCell ref="A39:N39"/>
    <mergeCell ref="A40:N40"/>
    <mergeCell ref="A41:N41"/>
    <mergeCell ref="C1:N1"/>
    <mergeCell ref="C2:N2"/>
    <mergeCell ref="C3:N3"/>
    <mergeCell ref="A4:A5"/>
    <mergeCell ref="B4:B5"/>
    <mergeCell ref="C4:F4"/>
    <mergeCell ref="G4:I4"/>
    <mergeCell ref="J4:K4"/>
    <mergeCell ref="L4:N4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7:G992"/>
  <sheetViews>
    <sheetView showGridLines="0" zoomScale="115" zoomScaleNormal="115" workbookViewId="0"/>
  </sheetViews>
  <sheetFormatPr baseColWidth="10" defaultColWidth="14.42578125" defaultRowHeight="15" customHeight="1" x14ac:dyDescent="0.3"/>
  <cols>
    <col min="1" max="1" width="14.42578125" style="22"/>
    <col min="2" max="2" width="40.42578125" style="22" customWidth="1"/>
    <col min="3" max="3" width="19.140625" style="22" customWidth="1"/>
    <col min="4" max="4" width="20" style="22" customWidth="1"/>
    <col min="5" max="5" width="12.42578125" style="7" customWidth="1"/>
    <col min="6" max="6" width="14" style="7" customWidth="1"/>
    <col min="7" max="7" width="20.5703125" style="6" customWidth="1"/>
    <col min="8" max="21" width="10.7109375" style="22" customWidth="1"/>
    <col min="22" max="16384" width="14.42578125" style="22"/>
  </cols>
  <sheetData>
    <row r="7" spans="2:7" ht="16.5" x14ac:dyDescent="0.3">
      <c r="B7" s="182" t="s">
        <v>152</v>
      </c>
      <c r="C7" s="182"/>
      <c r="D7" s="182"/>
      <c r="E7" s="182"/>
    </row>
    <row r="8" spans="2:7" ht="16.5" x14ac:dyDescent="0.3">
      <c r="B8" s="182" t="s">
        <v>238</v>
      </c>
      <c r="C8" s="182"/>
      <c r="D8" s="182"/>
      <c r="E8" s="182"/>
      <c r="F8" s="6"/>
    </row>
    <row r="9" spans="2:7" ht="16.5" x14ac:dyDescent="0.3">
      <c r="B9" s="185" t="s">
        <v>210</v>
      </c>
      <c r="C9" s="185"/>
      <c r="D9" s="185"/>
      <c r="E9" s="185"/>
    </row>
    <row r="10" spans="2:7" ht="16.5" x14ac:dyDescent="0.3">
      <c r="B10" s="186" t="s">
        <v>0</v>
      </c>
      <c r="C10" s="186"/>
      <c r="D10" s="186"/>
      <c r="E10" s="186"/>
    </row>
    <row r="11" spans="2:7" ht="27" x14ac:dyDescent="0.3">
      <c r="B11" s="165" t="s">
        <v>1</v>
      </c>
      <c r="C11" s="165" t="s">
        <v>163</v>
      </c>
      <c r="D11" s="165" t="s">
        <v>164</v>
      </c>
      <c r="E11" s="165" t="s">
        <v>251</v>
      </c>
      <c r="F11" s="165" t="s">
        <v>3</v>
      </c>
    </row>
    <row r="12" spans="2:7" ht="16.5" x14ac:dyDescent="0.3">
      <c r="B12" s="10" t="s">
        <v>4</v>
      </c>
      <c r="C12" s="8">
        <f>+C13+C22</f>
        <v>37434956.13515</v>
      </c>
      <c r="D12" s="8">
        <f>+D13+D22</f>
        <v>37348720.298549995</v>
      </c>
      <c r="E12" s="11">
        <f>((D12-C12)/(C12))</f>
        <v>-2.3036179417085909E-3</v>
      </c>
      <c r="F12" s="166">
        <v>1</v>
      </c>
      <c r="G12" s="9"/>
    </row>
    <row r="13" spans="2:7" ht="16.5" x14ac:dyDescent="0.3">
      <c r="B13" s="209" t="s">
        <v>101</v>
      </c>
      <c r="C13" s="8">
        <f>+SUM(C14:C21)</f>
        <v>22389891.509779997</v>
      </c>
      <c r="D13" s="8">
        <f>+SUM(D14:D21)</f>
        <v>23002682.702959999</v>
      </c>
      <c r="E13" s="11">
        <f>((D13-C13)/(C13))</f>
        <v>2.7369100601149967E-2</v>
      </c>
      <c r="F13" s="12">
        <f>D13/$D$12</f>
        <v>0.61588944732473316</v>
      </c>
    </row>
    <row r="14" spans="2:7" ht="16.5" x14ac:dyDescent="0.3">
      <c r="B14" s="10" t="s">
        <v>5</v>
      </c>
      <c r="C14" s="8">
        <v>15236625.774</v>
      </c>
      <c r="D14" s="8">
        <v>15311207.555</v>
      </c>
      <c r="E14" s="11">
        <f>((D14-C14)/(C14))</f>
        <v>4.8949014109978947E-3</v>
      </c>
      <c r="F14" s="12">
        <f>D14/$D$13</f>
        <v>0.6656270380597713</v>
      </c>
    </row>
    <row r="15" spans="2:7" ht="16.5" x14ac:dyDescent="0.3">
      <c r="B15" s="10" t="s">
        <v>6</v>
      </c>
      <c r="C15" s="8">
        <v>2729943.4704699996</v>
      </c>
      <c r="D15" s="8">
        <v>3143681.5389399999</v>
      </c>
      <c r="E15" s="11">
        <f t="shared" ref="E15:E26" si="0">((D15-C15)/(C15))</f>
        <v>0.15155554426142356</v>
      </c>
      <c r="F15" s="12">
        <f t="shared" ref="F15:F21" si="1">D15/$D$13</f>
        <v>0.13666586543557674</v>
      </c>
      <c r="G15" s="13"/>
    </row>
    <row r="16" spans="2:7" ht="16.5" x14ac:dyDescent="0.3">
      <c r="B16" s="10" t="s">
        <v>98</v>
      </c>
      <c r="C16" s="8">
        <v>1986165.4727100001</v>
      </c>
      <c r="D16" s="8">
        <v>1977627.6208900001</v>
      </c>
      <c r="E16" s="11">
        <f t="shared" si="0"/>
        <v>-4.2986608806317682E-3</v>
      </c>
      <c r="F16" s="12">
        <f t="shared" si="1"/>
        <v>8.5973781685712583E-2</v>
      </c>
    </row>
    <row r="17" spans="2:7" ht="13.5" x14ac:dyDescent="0.25">
      <c r="B17" s="10" t="s">
        <v>7</v>
      </c>
      <c r="C17" s="8">
        <v>1180325.38803</v>
      </c>
      <c r="D17" s="8">
        <v>1322632.69704</v>
      </c>
      <c r="E17" s="11">
        <f>((D17-C17)/(C17))</f>
        <v>0.12056616798484299</v>
      </c>
      <c r="F17" s="12">
        <f t="shared" si="1"/>
        <v>5.7499062788437402E-2</v>
      </c>
      <c r="G17" s="22"/>
    </row>
    <row r="18" spans="2:7" ht="29.25" customHeight="1" x14ac:dyDescent="0.3">
      <c r="B18" s="14" t="s">
        <v>8</v>
      </c>
      <c r="C18" s="8">
        <v>457183.96236</v>
      </c>
      <c r="D18" s="8">
        <v>676282.33979999996</v>
      </c>
      <c r="E18" s="11">
        <f>((D18-C18)/(C18))</f>
        <v>0.47923460899417003</v>
      </c>
      <c r="F18" s="12">
        <f t="shared" si="1"/>
        <v>2.9400150779499104E-2</v>
      </c>
    </row>
    <row r="19" spans="2:7" ht="16.5" x14ac:dyDescent="0.3">
      <c r="B19" s="10" t="s">
        <v>9</v>
      </c>
      <c r="C19" s="8">
        <v>312009.29904000001</v>
      </c>
      <c r="D19" s="8">
        <v>229441.90233000001</v>
      </c>
      <c r="E19" s="11">
        <f t="shared" si="0"/>
        <v>-0.26463120478795327</v>
      </c>
      <c r="F19" s="12">
        <f t="shared" si="1"/>
        <v>9.9745714572881221E-3</v>
      </c>
    </row>
    <row r="20" spans="2:7" ht="16.5" x14ac:dyDescent="0.3">
      <c r="B20" s="10" t="s">
        <v>10</v>
      </c>
      <c r="C20" s="8">
        <v>226523.60808999999</v>
      </c>
      <c r="D20" s="8">
        <v>203353.25576</v>
      </c>
      <c r="E20" s="11">
        <f t="shared" si="0"/>
        <v>-0.10228669993987644</v>
      </c>
      <c r="F20" s="12">
        <f t="shared" si="1"/>
        <v>8.8404147631803119E-3</v>
      </c>
    </row>
    <row r="21" spans="2:7" ht="16.5" x14ac:dyDescent="0.3">
      <c r="B21" s="10" t="s">
        <v>11</v>
      </c>
      <c r="C21" s="8">
        <v>261114.53508</v>
      </c>
      <c r="D21" s="8">
        <v>138455.79319999999</v>
      </c>
      <c r="E21" s="11">
        <f t="shared" si="0"/>
        <v>-0.46975072392051997</v>
      </c>
      <c r="F21" s="12">
        <f t="shared" si="1"/>
        <v>6.0191150305343912E-3</v>
      </c>
    </row>
    <row r="22" spans="2:7" ht="16.5" x14ac:dyDescent="0.3">
      <c r="B22" s="209" t="s">
        <v>102</v>
      </c>
      <c r="C22" s="8">
        <f>+C23+C24+C25+C26</f>
        <v>15045064.625370001</v>
      </c>
      <c r="D22" s="8">
        <f>+D23+D24+D25+D26</f>
        <v>14346037.595589999</v>
      </c>
      <c r="E22" s="11">
        <f>((D22-C22)/(C22))</f>
        <v>-4.6462215163985125E-2</v>
      </c>
      <c r="F22" s="167">
        <f>D22/$D$12</f>
        <v>0.38411055267526695</v>
      </c>
    </row>
    <row r="23" spans="2:7" ht="16.5" x14ac:dyDescent="0.3">
      <c r="B23" s="10" t="s">
        <v>99</v>
      </c>
      <c r="C23" s="8">
        <v>12808295.527690001</v>
      </c>
      <c r="D23" s="8">
        <v>11250729.72253</v>
      </c>
      <c r="E23" s="11">
        <f t="shared" si="0"/>
        <v>-0.12160601711544915</v>
      </c>
      <c r="F23" s="12">
        <f>D23/$D$22</f>
        <v>0.78423952590145851</v>
      </c>
    </row>
    <row r="24" spans="2:7" ht="16.5" x14ac:dyDescent="0.3">
      <c r="B24" s="10" t="s">
        <v>11</v>
      </c>
      <c r="C24" s="8">
        <v>2126712.3264600001</v>
      </c>
      <c r="D24" s="8">
        <v>3062612.7594599999</v>
      </c>
      <c r="E24" s="11">
        <f>((D24-C24)/(C24))</f>
        <v>0.44006912517305263</v>
      </c>
      <c r="F24" s="12">
        <f>D24/$D$22</f>
        <v>0.21348143966954702</v>
      </c>
    </row>
    <row r="25" spans="2:7" ht="14.25" customHeight="1" x14ac:dyDescent="0.3">
      <c r="B25" s="10" t="s">
        <v>100</v>
      </c>
      <c r="C25" s="8">
        <v>80758.508140000005</v>
      </c>
      <c r="D25" s="8">
        <v>27528.090640000002</v>
      </c>
      <c r="E25" s="11">
        <f t="shared" si="0"/>
        <v>-0.65913076808850524</v>
      </c>
      <c r="F25" s="12">
        <f>D25/$D$22</f>
        <v>1.918863690170601E-3</v>
      </c>
    </row>
    <row r="26" spans="2:7" ht="16.5" x14ac:dyDescent="0.3">
      <c r="B26" s="10" t="s">
        <v>13</v>
      </c>
      <c r="C26" s="8">
        <v>29298.263079999997</v>
      </c>
      <c r="D26" s="8">
        <v>5167.0229600000002</v>
      </c>
      <c r="E26" s="11">
        <f t="shared" si="0"/>
        <v>-0.82364063883612304</v>
      </c>
      <c r="F26" s="12">
        <f>D26/$D$22</f>
        <v>3.6017073882396304E-4</v>
      </c>
    </row>
    <row r="27" spans="2:7" ht="16.5" x14ac:dyDescent="0.3">
      <c r="B27" s="184" t="s">
        <v>242</v>
      </c>
      <c r="C27" s="184"/>
      <c r="D27" s="184"/>
      <c r="E27" s="184"/>
      <c r="F27" s="15"/>
    </row>
    <row r="28" spans="2:7" ht="15.75" customHeight="1" x14ac:dyDescent="0.3">
      <c r="D28" s="16"/>
      <c r="F28" s="17"/>
    </row>
    <row r="29" spans="2:7" ht="15.75" customHeight="1" x14ac:dyDescent="0.3">
      <c r="B29" s="22" t="s">
        <v>159</v>
      </c>
      <c r="E29" s="22"/>
      <c r="F29" s="22"/>
    </row>
    <row r="30" spans="2:7" ht="15.75" customHeight="1" x14ac:dyDescent="0.3">
      <c r="B30" s="18" t="s">
        <v>161</v>
      </c>
      <c r="E30" s="22"/>
      <c r="F30" s="22"/>
    </row>
    <row r="31" spans="2:7" ht="15.75" customHeight="1" x14ac:dyDescent="0.3">
      <c r="E31" s="22"/>
      <c r="F31" s="22"/>
    </row>
    <row r="32" spans="2:7" ht="15.75" customHeight="1" x14ac:dyDescent="0.3">
      <c r="E32" s="22"/>
      <c r="F32" s="22"/>
    </row>
    <row r="33" spans="2:5" ht="15.75" customHeight="1" x14ac:dyDescent="0.3">
      <c r="B33" s="165" t="s">
        <v>121</v>
      </c>
      <c r="C33" s="165" t="s">
        <v>112</v>
      </c>
      <c r="D33" s="165" t="s">
        <v>113</v>
      </c>
    </row>
    <row r="34" spans="2:5" ht="15.75" customHeight="1" x14ac:dyDescent="0.3">
      <c r="B34" s="19" t="s">
        <v>198</v>
      </c>
      <c r="C34" s="20">
        <v>126223049548</v>
      </c>
      <c r="D34" s="21">
        <f>+C34/1000</f>
        <v>126223049.54799999</v>
      </c>
    </row>
    <row r="35" spans="2:5" ht="15.75" customHeight="1" x14ac:dyDescent="0.3">
      <c r="B35" s="19" t="s">
        <v>199</v>
      </c>
      <c r="C35" s="20">
        <v>121468667041</v>
      </c>
      <c r="D35" s="21">
        <f>+C35/1000</f>
        <v>121468667.04099999</v>
      </c>
    </row>
    <row r="36" spans="2:5" ht="15.75" customHeight="1" x14ac:dyDescent="0.3">
      <c r="B36" s="22" t="s">
        <v>229</v>
      </c>
      <c r="D36" s="7"/>
    </row>
    <row r="37" spans="2:5" ht="15.75" customHeight="1" x14ac:dyDescent="0.3"/>
    <row r="38" spans="2:5" ht="15.75" customHeight="1" x14ac:dyDescent="0.3">
      <c r="B38" s="22" t="s">
        <v>159</v>
      </c>
    </row>
    <row r="39" spans="2:5" ht="15.75" customHeight="1" x14ac:dyDescent="0.3">
      <c r="B39" s="18" t="s">
        <v>162</v>
      </c>
    </row>
    <row r="40" spans="2:5" ht="15.75" customHeight="1" x14ac:dyDescent="0.3"/>
    <row r="41" spans="2:5" ht="15.75" customHeight="1" x14ac:dyDescent="0.3"/>
    <row r="42" spans="2:5" ht="15.75" customHeight="1" x14ac:dyDescent="0.3"/>
    <row r="43" spans="2:5" ht="15.75" customHeight="1" x14ac:dyDescent="0.3">
      <c r="B43" s="168" t="s">
        <v>93</v>
      </c>
      <c r="C43" s="23"/>
      <c r="E43" s="22"/>
    </row>
    <row r="44" spans="2:5" ht="29.25" customHeight="1" x14ac:dyDescent="0.3">
      <c r="B44" s="165" t="s">
        <v>92</v>
      </c>
      <c r="C44" s="165">
        <v>2024</v>
      </c>
      <c r="D44" s="165">
        <v>2025</v>
      </c>
      <c r="E44" s="165" t="s">
        <v>2</v>
      </c>
    </row>
    <row r="45" spans="2:5" ht="40.5" x14ac:dyDescent="0.3">
      <c r="B45" s="24" t="s">
        <v>201</v>
      </c>
      <c r="C45" s="25">
        <f>+C21+C20+C19+C16</f>
        <v>2785812.9149200004</v>
      </c>
      <c r="D45" s="25">
        <f>+D21+D20+D19+D16</f>
        <v>2548878.5721800001</v>
      </c>
      <c r="E45" s="26">
        <f>((D45-C45)/(C45))</f>
        <v>-8.505034256645487E-2</v>
      </c>
    </row>
    <row r="46" spans="2:5" ht="16.5" x14ac:dyDescent="0.3">
      <c r="B46" s="27"/>
      <c r="C46" s="28"/>
      <c r="D46" s="28"/>
      <c r="E46" s="29"/>
    </row>
    <row r="47" spans="2:5" ht="15.75" customHeight="1" x14ac:dyDescent="0.3">
      <c r="B47" s="23"/>
      <c r="C47" s="23"/>
      <c r="E47" s="22"/>
    </row>
    <row r="48" spans="2:5" ht="15.75" customHeight="1" x14ac:dyDescent="0.3">
      <c r="B48" s="183" t="s">
        <v>12</v>
      </c>
      <c r="C48" s="183"/>
      <c r="D48" s="183"/>
      <c r="E48" s="183"/>
    </row>
    <row r="49" spans="2:5" ht="24.75" customHeight="1" x14ac:dyDescent="0.3">
      <c r="B49" s="165" t="s">
        <v>92</v>
      </c>
      <c r="C49" s="165">
        <v>2024</v>
      </c>
      <c r="D49" s="165">
        <v>2025</v>
      </c>
      <c r="E49" s="165" t="s">
        <v>2</v>
      </c>
    </row>
    <row r="50" spans="2:5" ht="27.75" x14ac:dyDescent="0.3">
      <c r="B50" s="30" t="s">
        <v>94</v>
      </c>
      <c r="C50" s="31">
        <f>SUM(C25:C26)</f>
        <v>110056.77122</v>
      </c>
      <c r="D50" s="32">
        <f>SUM(D25:D26)</f>
        <v>32695.113600000004</v>
      </c>
      <c r="E50" s="33">
        <f>((D50-C50)/(C50))</f>
        <v>-0.70292501553908471</v>
      </c>
    </row>
    <row r="51" spans="2:5" ht="15.75" customHeight="1" x14ac:dyDescent="0.3"/>
    <row r="52" spans="2:5" ht="15.75" customHeight="1" x14ac:dyDescent="0.3"/>
    <row r="53" spans="2:5" ht="15.75" customHeight="1" x14ac:dyDescent="0.3"/>
    <row r="54" spans="2:5" ht="15.75" customHeight="1" x14ac:dyDescent="0.3"/>
    <row r="55" spans="2:5" ht="15.75" customHeight="1" x14ac:dyDescent="0.3"/>
    <row r="56" spans="2:5" ht="15.75" customHeight="1" x14ac:dyDescent="0.3"/>
    <row r="57" spans="2:5" ht="15.75" customHeight="1" x14ac:dyDescent="0.3"/>
    <row r="58" spans="2:5" ht="15.75" customHeight="1" x14ac:dyDescent="0.3"/>
    <row r="59" spans="2:5" ht="15.75" customHeight="1" x14ac:dyDescent="0.3"/>
    <row r="60" spans="2:5" ht="15.75" customHeight="1" x14ac:dyDescent="0.3"/>
    <row r="61" spans="2:5" ht="15.75" customHeight="1" x14ac:dyDescent="0.3"/>
    <row r="62" spans="2:5" ht="15.75" customHeight="1" x14ac:dyDescent="0.3"/>
    <row r="63" spans="2:5" ht="15.75" customHeight="1" x14ac:dyDescent="0.3"/>
    <row r="64" spans="2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</sheetData>
  <mergeCells count="6">
    <mergeCell ref="B7:E7"/>
    <mergeCell ref="B48:E48"/>
    <mergeCell ref="B8:E8"/>
    <mergeCell ref="B27:E27"/>
    <mergeCell ref="B9:E9"/>
    <mergeCell ref="B10:E10"/>
  </mergeCells>
  <phoneticPr fontId="4" type="noConversion"/>
  <hyperlinks>
    <hyperlink ref="B30" r:id="rId1" xr:uid="{00000000-0004-0000-0100-000000000000}"/>
    <hyperlink ref="B39" r:id="rId2" xr:uid="{00000000-0004-0000-0100-000001000000}"/>
  </hyperlinks>
  <pageMargins left="0.7" right="0.7" top="0.75" bottom="0.75" header="0" footer="0"/>
  <pageSetup scale="6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E17"/>
  <sheetViews>
    <sheetView workbookViewId="0">
      <selection activeCell="B18" sqref="B18"/>
    </sheetView>
  </sheetViews>
  <sheetFormatPr baseColWidth="10" defaultRowHeight="13.5" x14ac:dyDescent="0.25"/>
  <cols>
    <col min="1" max="1" width="11.42578125" style="35"/>
    <col min="2" max="2" width="63" style="35" bestFit="1" customWidth="1"/>
    <col min="3" max="4" width="11.42578125" style="35"/>
    <col min="5" max="5" width="11.28515625" style="35" bestFit="1" customWidth="1"/>
    <col min="6" max="16384" width="11.42578125" style="35"/>
  </cols>
  <sheetData>
    <row r="7" spans="2:5" x14ac:dyDescent="0.25">
      <c r="B7" s="34" t="s">
        <v>154</v>
      </c>
      <c r="C7" s="34"/>
    </row>
    <row r="8" spans="2:5" x14ac:dyDescent="0.25">
      <c r="B8" s="34" t="s">
        <v>226</v>
      </c>
      <c r="C8" s="34"/>
    </row>
    <row r="9" spans="2:5" x14ac:dyDescent="0.25">
      <c r="B9" s="35" t="s">
        <v>227</v>
      </c>
      <c r="C9" s="34"/>
    </row>
    <row r="10" spans="2:5" x14ac:dyDescent="0.25">
      <c r="B10" s="35" t="s">
        <v>228</v>
      </c>
      <c r="C10" s="187"/>
      <c r="D10" s="187"/>
    </row>
    <row r="11" spans="2:5" ht="27" x14ac:dyDescent="0.25">
      <c r="B11" s="165" t="s">
        <v>165</v>
      </c>
      <c r="C11" s="165">
        <v>2025</v>
      </c>
      <c r="D11" s="165">
        <v>2024</v>
      </c>
      <c r="E11" s="165" t="s">
        <v>200</v>
      </c>
    </row>
    <row r="12" spans="2:5" x14ac:dyDescent="0.25">
      <c r="B12" s="10" t="s">
        <v>166</v>
      </c>
      <c r="C12" s="11">
        <v>0.29589461221460234</v>
      </c>
      <c r="D12" s="11">
        <v>0.30818611125875262</v>
      </c>
      <c r="E12" s="11">
        <v>-1.2291499044150278E-2</v>
      </c>
    </row>
    <row r="13" spans="2:5" x14ac:dyDescent="0.25">
      <c r="B13" s="10" t="s">
        <v>167</v>
      </c>
      <c r="C13" s="163">
        <v>0.70409999999999995</v>
      </c>
      <c r="D13" s="8"/>
      <c r="E13" s="8"/>
    </row>
    <row r="14" spans="2:5" x14ac:dyDescent="0.25">
      <c r="B14" s="10" t="s">
        <v>168</v>
      </c>
      <c r="C14" s="164"/>
      <c r="D14" s="8"/>
      <c r="E14" s="8"/>
    </row>
    <row r="15" spans="2:5" x14ac:dyDescent="0.25">
      <c r="B15" s="10" t="s">
        <v>169</v>
      </c>
      <c r="C15" s="11"/>
      <c r="D15" s="10"/>
      <c r="E15" s="10"/>
    </row>
    <row r="17" spans="2:2" ht="40.5" x14ac:dyDescent="0.25">
      <c r="B17" s="208" t="s">
        <v>243</v>
      </c>
    </row>
  </sheetData>
  <mergeCells count="1">
    <mergeCell ref="C10:D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7:N1007"/>
  <sheetViews>
    <sheetView showGridLines="0" workbookViewId="0">
      <selection activeCell="E12" sqref="E12"/>
    </sheetView>
  </sheetViews>
  <sheetFormatPr baseColWidth="10" defaultColWidth="14.42578125" defaultRowHeight="15" customHeight="1" x14ac:dyDescent="0.25"/>
  <cols>
    <col min="1" max="1" width="14.42578125" style="22"/>
    <col min="2" max="2" width="22" style="22" customWidth="1"/>
    <col min="3" max="4" width="19.42578125" style="22" bestFit="1" customWidth="1"/>
    <col min="5" max="5" width="12.42578125" style="7" bestFit="1" customWidth="1"/>
    <col min="6" max="6" width="14.7109375" style="7" bestFit="1" customWidth="1"/>
    <col min="7" max="12" width="10.7109375" style="22" customWidth="1"/>
    <col min="13" max="13" width="17.140625" style="22" bestFit="1" customWidth="1"/>
    <col min="14" max="14" width="18.5703125" style="22" bestFit="1" customWidth="1"/>
    <col min="15" max="27" width="10.7109375" style="22" customWidth="1"/>
    <col min="28" max="16384" width="14.42578125" style="22"/>
  </cols>
  <sheetData>
    <row r="7" spans="2:14" ht="15" customHeight="1" x14ac:dyDescent="0.25">
      <c r="B7" s="7" t="s">
        <v>151</v>
      </c>
    </row>
    <row r="8" spans="2:14" ht="13.5" x14ac:dyDescent="0.25">
      <c r="B8" s="7" t="s">
        <v>237</v>
      </c>
      <c r="C8" s="36"/>
      <c r="D8" s="36"/>
      <c r="E8" s="36"/>
      <c r="F8" s="22"/>
    </row>
    <row r="9" spans="2:14" ht="13.5" x14ac:dyDescent="0.25">
      <c r="B9" s="7" t="s">
        <v>211</v>
      </c>
      <c r="C9" s="36"/>
      <c r="D9" s="36"/>
      <c r="E9" s="36"/>
      <c r="F9" s="104"/>
    </row>
    <row r="10" spans="2:14" ht="13.5" x14ac:dyDescent="0.25">
      <c r="B10" s="37" t="s">
        <v>0</v>
      </c>
      <c r="C10" s="38"/>
      <c r="D10" s="38"/>
      <c r="E10" s="38"/>
      <c r="F10" s="22"/>
    </row>
    <row r="11" spans="2:14" ht="39" customHeight="1" x14ac:dyDescent="0.25">
      <c r="B11" s="165" t="s">
        <v>1</v>
      </c>
      <c r="C11" s="165" t="s">
        <v>163</v>
      </c>
      <c r="D11" s="165" t="s">
        <v>164</v>
      </c>
      <c r="E11" s="165" t="s">
        <v>249</v>
      </c>
      <c r="F11" s="165" t="s">
        <v>15</v>
      </c>
    </row>
    <row r="12" spans="2:14" ht="13.5" x14ac:dyDescent="0.25">
      <c r="B12" s="41" t="s">
        <v>16</v>
      </c>
      <c r="C12" s="42">
        <f>+C13+C14</f>
        <v>24796468.811559997</v>
      </c>
      <c r="D12" s="42">
        <f>+D13+D14</f>
        <v>26673652.130100004</v>
      </c>
      <c r="E12" s="39">
        <f>((D12-C12)/(C12))</f>
        <v>7.5703654935934783E-2</v>
      </c>
      <c r="F12" s="40">
        <f>D12/$D$12</f>
        <v>1</v>
      </c>
      <c r="N12" s="16"/>
    </row>
    <row r="13" spans="2:14" ht="13.5" x14ac:dyDescent="0.25">
      <c r="B13" s="41" t="s">
        <v>17</v>
      </c>
      <c r="C13" s="42">
        <v>12213673.57549</v>
      </c>
      <c r="D13" s="42">
        <v>12600962.428990023</v>
      </c>
      <c r="E13" s="39">
        <f>((D13-C13)/(C13))</f>
        <v>3.1709448521468765E-2</v>
      </c>
      <c r="F13" s="43">
        <f>D13/$D$12</f>
        <v>0.47241234036978424</v>
      </c>
      <c r="N13" s="16"/>
    </row>
    <row r="14" spans="2:14" ht="13.5" x14ac:dyDescent="0.25">
      <c r="B14" s="41" t="s">
        <v>18</v>
      </c>
      <c r="C14" s="42">
        <v>12582795.23607</v>
      </c>
      <c r="D14" s="42">
        <v>14072689.701109979</v>
      </c>
      <c r="E14" s="39">
        <f>((D14-C14)/(C14))</f>
        <v>0.11840727255650076</v>
      </c>
      <c r="F14" s="39">
        <f>D14/$D$12</f>
        <v>0.5275876596302157</v>
      </c>
    </row>
    <row r="15" spans="2:14" ht="23.25" customHeight="1" x14ac:dyDescent="0.25">
      <c r="B15" s="44" t="s">
        <v>244</v>
      </c>
      <c r="C15" s="45"/>
      <c r="D15" s="45"/>
      <c r="E15" s="45"/>
      <c r="F15" s="45"/>
    </row>
    <row r="16" spans="2:14" ht="13.5" x14ac:dyDescent="0.25">
      <c r="B16" s="45"/>
      <c r="C16" s="45"/>
      <c r="D16" s="45"/>
      <c r="E16" s="45"/>
      <c r="F16" s="45"/>
    </row>
    <row r="17" spans="2:6" ht="13.5" x14ac:dyDescent="0.25">
      <c r="B17" s="188"/>
      <c r="C17" s="189"/>
      <c r="D17" s="189"/>
      <c r="E17" s="189"/>
      <c r="F17" s="189"/>
    </row>
    <row r="18" spans="2:6" ht="15" customHeight="1" x14ac:dyDescent="0.25">
      <c r="B18" s="22" t="s">
        <v>159</v>
      </c>
    </row>
    <row r="19" spans="2:6" ht="15" customHeight="1" x14ac:dyDescent="0.3">
      <c r="B19" s="18" t="s">
        <v>170</v>
      </c>
    </row>
    <row r="20" spans="2:6" ht="13.5" x14ac:dyDescent="0.25">
      <c r="C20" s="23"/>
      <c r="D20" s="23"/>
    </row>
    <row r="21" spans="2:6" ht="13.5" x14ac:dyDescent="0.25">
      <c r="C21" s="23"/>
      <c r="D21" s="23"/>
    </row>
    <row r="22" spans="2:6" ht="13.5" x14ac:dyDescent="0.25">
      <c r="C22" s="23"/>
      <c r="D22" s="23"/>
    </row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mergeCells count="1">
    <mergeCell ref="B17:F17"/>
  </mergeCells>
  <hyperlinks>
    <hyperlink ref="B19" r:id="rId1" xr:uid="{00000000-0004-0000-0300-000000000000}"/>
  </hyperlinks>
  <pageMargins left="0.7" right="0.7" top="0.75" bottom="0.75" header="0" footer="0"/>
  <pageSetup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8:L38"/>
  <sheetViews>
    <sheetView showGridLines="0" workbookViewId="0">
      <selection activeCell="E21" sqref="E21"/>
    </sheetView>
  </sheetViews>
  <sheetFormatPr baseColWidth="10" defaultColWidth="14.42578125" defaultRowHeight="13.5" x14ac:dyDescent="0.25"/>
  <cols>
    <col min="1" max="1" width="14.42578125" style="22"/>
    <col min="2" max="2" width="58" style="22" customWidth="1"/>
    <col min="3" max="3" width="15.85546875" style="22" bestFit="1" customWidth="1"/>
    <col min="4" max="4" width="17.85546875" style="22" customWidth="1"/>
    <col min="5" max="5" width="14" style="22" customWidth="1"/>
    <col min="6" max="6" width="20.7109375" style="22" customWidth="1"/>
    <col min="7" max="7" width="11.42578125" style="22" customWidth="1"/>
    <col min="8" max="10" width="10.7109375" style="22" customWidth="1"/>
    <col min="11" max="11" width="15.7109375" style="22" bestFit="1" customWidth="1"/>
    <col min="12" max="12" width="16.7109375" style="22" customWidth="1"/>
    <col min="13" max="27" width="10.7109375" style="22" customWidth="1"/>
    <col min="28" max="16384" width="14.42578125" style="22"/>
  </cols>
  <sheetData>
    <row r="8" spans="2:6" x14ac:dyDescent="0.25">
      <c r="B8" s="191" t="s">
        <v>20</v>
      </c>
      <c r="C8" s="191"/>
      <c r="D8" s="191"/>
      <c r="E8" s="191"/>
    </row>
    <row r="9" spans="2:6" x14ac:dyDescent="0.25">
      <c r="B9" s="185" t="s">
        <v>114</v>
      </c>
      <c r="C9" s="185"/>
      <c r="D9" s="185"/>
      <c r="E9" s="185"/>
    </row>
    <row r="10" spans="2:6" x14ac:dyDescent="0.25">
      <c r="B10" s="190" t="s">
        <v>172</v>
      </c>
      <c r="C10" s="190"/>
      <c r="D10" s="190"/>
      <c r="E10" s="190"/>
    </row>
    <row r="11" spans="2:6" x14ac:dyDescent="0.25">
      <c r="B11" s="188" t="s">
        <v>0</v>
      </c>
      <c r="C11" s="188"/>
      <c r="D11" s="188"/>
      <c r="E11" s="188"/>
    </row>
    <row r="12" spans="2:6" ht="27" x14ac:dyDescent="0.25">
      <c r="B12" s="165" t="s">
        <v>116</v>
      </c>
      <c r="C12" s="165" t="s">
        <v>163</v>
      </c>
      <c r="D12" s="165" t="s">
        <v>164</v>
      </c>
      <c r="E12" s="165" t="s">
        <v>249</v>
      </c>
    </row>
    <row r="13" spans="2:6" x14ac:dyDescent="0.25">
      <c r="B13" s="169" t="s">
        <v>115</v>
      </c>
      <c r="C13" s="46">
        <f>+SUM(C14:C18)</f>
        <v>24796468.811560001</v>
      </c>
      <c r="D13" s="46">
        <f>+SUM(D14:D18)</f>
        <v>26673652.130100001</v>
      </c>
      <c r="E13" s="47">
        <f t="shared" ref="E13:E18" si="0">((D13-C13)/(C13))</f>
        <v>7.5703654935934464E-2</v>
      </c>
    </row>
    <row r="14" spans="2:6" x14ac:dyDescent="0.25">
      <c r="B14" s="48" t="s">
        <v>27</v>
      </c>
      <c r="C14" s="49">
        <v>19185468.669270001</v>
      </c>
      <c r="D14" s="49">
        <v>19195868.727330003</v>
      </c>
      <c r="E14" s="47">
        <f t="shared" si="0"/>
        <v>5.4207995849794898E-4</v>
      </c>
      <c r="F14" s="50"/>
    </row>
    <row r="15" spans="2:6" x14ac:dyDescent="0.25">
      <c r="B15" s="48" t="s">
        <v>28</v>
      </c>
      <c r="C15" s="49">
        <v>122596.57191</v>
      </c>
      <c r="D15" s="49">
        <v>112471.17199</v>
      </c>
      <c r="E15" s="47">
        <f t="shared" si="0"/>
        <v>-8.2591215743236329E-2</v>
      </c>
    </row>
    <row r="16" spans="2:6" x14ac:dyDescent="0.25">
      <c r="B16" s="48" t="s">
        <v>29</v>
      </c>
      <c r="C16" s="49">
        <v>319420.70480000001</v>
      </c>
      <c r="D16" s="49">
        <v>354629.79378000001</v>
      </c>
      <c r="E16" s="47">
        <f t="shared" si="0"/>
        <v>0.11022794844199467</v>
      </c>
    </row>
    <row r="17" spans="2:12" x14ac:dyDescent="0.25">
      <c r="B17" s="51" t="s">
        <v>30</v>
      </c>
      <c r="C17" s="52">
        <v>1049700.2497099999</v>
      </c>
      <c r="D17" s="52">
        <v>526514.07002999971</v>
      </c>
      <c r="E17" s="53">
        <f t="shared" si="0"/>
        <v>-0.49841483778301521</v>
      </c>
    </row>
    <row r="18" spans="2:12" x14ac:dyDescent="0.25">
      <c r="B18" s="19" t="s">
        <v>173</v>
      </c>
      <c r="C18" s="42">
        <v>4119282.6158699999</v>
      </c>
      <c r="D18" s="42">
        <v>6484168.3669699999</v>
      </c>
      <c r="E18" s="39">
        <f t="shared" si="0"/>
        <v>0.57410135978265042</v>
      </c>
    </row>
    <row r="19" spans="2:12" x14ac:dyDescent="0.25">
      <c r="C19" s="50"/>
    </row>
    <row r="20" spans="2:12" x14ac:dyDescent="0.25">
      <c r="B20" s="157" t="s">
        <v>245</v>
      </c>
      <c r="K20" s="50"/>
    </row>
    <row r="21" spans="2:12" ht="27" x14ac:dyDescent="0.3">
      <c r="B21" s="165" t="s">
        <v>116</v>
      </c>
      <c r="C21" s="165" t="s">
        <v>163</v>
      </c>
      <c r="D21" s="165" t="s">
        <v>164</v>
      </c>
      <c r="E21" s="165" t="s">
        <v>249</v>
      </c>
      <c r="K21" s="54"/>
    </row>
    <row r="22" spans="2:12" x14ac:dyDescent="0.25">
      <c r="B22" s="48" t="s">
        <v>28</v>
      </c>
      <c r="C22" s="49">
        <f>+C15</f>
        <v>122596.57191</v>
      </c>
      <c r="D22" s="55">
        <f>+D15</f>
        <v>112471.17199</v>
      </c>
      <c r="E22" s="57">
        <f t="shared" ref="E22:E23" si="1">((D22-C22)/(C22))</f>
        <v>-8.2591215743236329E-2</v>
      </c>
    </row>
    <row r="23" spans="2:12" x14ac:dyDescent="0.25">
      <c r="B23" s="51" t="s">
        <v>29</v>
      </c>
      <c r="C23" s="52">
        <f>+C16</f>
        <v>319420.70480000001</v>
      </c>
      <c r="D23" s="56">
        <f>+D16</f>
        <v>354629.79378000001</v>
      </c>
      <c r="E23" s="57">
        <f t="shared" si="1"/>
        <v>0.11022794844199467</v>
      </c>
      <c r="K23" s="50"/>
      <c r="L23" s="16"/>
    </row>
    <row r="24" spans="2:12" x14ac:dyDescent="0.25">
      <c r="B24" s="19" t="s">
        <v>87</v>
      </c>
      <c r="C24" s="42">
        <f>SUM(C22:C23)</f>
        <v>442017.27671000001</v>
      </c>
      <c r="D24" s="42">
        <f>SUM(D22:D23)</f>
        <v>467100.96577000001</v>
      </c>
      <c r="E24" s="57">
        <f>((D24-C24)/(C24))</f>
        <v>5.6748209587420682E-2</v>
      </c>
    </row>
    <row r="28" spans="2:12" x14ac:dyDescent="0.25">
      <c r="B28" s="22" t="s">
        <v>159</v>
      </c>
    </row>
    <row r="29" spans="2:12" ht="16.5" x14ac:dyDescent="0.3">
      <c r="B29" s="18" t="s">
        <v>171</v>
      </c>
    </row>
    <row r="36" spans="3:4" x14ac:dyDescent="0.25">
      <c r="D36" s="16"/>
    </row>
    <row r="37" spans="3:4" x14ac:dyDescent="0.25">
      <c r="C37" s="50"/>
    </row>
    <row r="38" spans="3:4" x14ac:dyDescent="0.25">
      <c r="C38" s="50"/>
    </row>
  </sheetData>
  <mergeCells count="4">
    <mergeCell ref="B10:E10"/>
    <mergeCell ref="B9:E9"/>
    <mergeCell ref="B8:E8"/>
    <mergeCell ref="B11:E11"/>
  </mergeCells>
  <hyperlinks>
    <hyperlink ref="B29" r:id="rId1" xr:uid="{00000000-0004-0000-0400-000000000000}"/>
  </hyperlinks>
  <pageMargins left="0.7" right="0.7" top="0.75" bottom="0.75" header="0" footer="0"/>
  <pageSetup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outlinePr summaryBelow="0" summaryRight="0"/>
  </sheetPr>
  <dimension ref="B8:O49"/>
  <sheetViews>
    <sheetView showGridLines="0" zoomScale="70" zoomScaleNormal="70" workbookViewId="0">
      <selection activeCell="E40" sqref="E40"/>
    </sheetView>
  </sheetViews>
  <sheetFormatPr baseColWidth="10" defaultColWidth="14.42578125" defaultRowHeight="13.5" x14ac:dyDescent="0.25"/>
  <cols>
    <col min="1" max="1" width="14.42578125" style="22"/>
    <col min="2" max="2" width="60.140625" style="22" bestFit="1" customWidth="1"/>
    <col min="3" max="3" width="17" style="22" customWidth="1"/>
    <col min="4" max="4" width="16.7109375" style="22" customWidth="1"/>
    <col min="5" max="7" width="14.42578125" style="22"/>
    <col min="8" max="8" width="34" style="22" customWidth="1"/>
    <col min="9" max="9" width="26.85546875" style="22" customWidth="1"/>
    <col min="10" max="10" width="15.140625" style="22" bestFit="1" customWidth="1"/>
    <col min="11" max="14" width="14.42578125" style="22"/>
    <col min="15" max="15" width="22.140625" style="22" customWidth="1"/>
    <col min="16" max="16384" width="14.42578125" style="22"/>
  </cols>
  <sheetData>
    <row r="8" spans="2:15" x14ac:dyDescent="0.25">
      <c r="B8" s="192" t="s">
        <v>67</v>
      </c>
      <c r="C8" s="192"/>
      <c r="D8" s="192"/>
      <c r="E8" s="146"/>
      <c r="F8" s="146"/>
      <c r="G8" s="146"/>
      <c r="H8" s="146"/>
      <c r="I8" s="146"/>
      <c r="J8" s="146"/>
      <c r="K8" s="146"/>
    </row>
    <row r="9" spans="2:15" x14ac:dyDescent="0.25">
      <c r="B9" s="190" t="s">
        <v>182</v>
      </c>
      <c r="C9" s="190"/>
      <c r="D9" s="190"/>
      <c r="H9" s="193"/>
      <c r="I9" s="189"/>
      <c r="J9" s="189"/>
      <c r="K9" s="189"/>
    </row>
    <row r="10" spans="2:15" ht="16.5" x14ac:dyDescent="0.3">
      <c r="B10" s="146" t="s">
        <v>0</v>
      </c>
      <c r="C10" s="146"/>
      <c r="D10" s="147"/>
      <c r="E10" s="147"/>
      <c r="F10" s="147"/>
      <c r="G10" s="147"/>
      <c r="H10" s="146" t="s">
        <v>155</v>
      </c>
      <c r="I10" s="147"/>
      <c r="J10" s="147"/>
      <c r="K10" s="147"/>
      <c r="O10" s="6"/>
    </row>
    <row r="11" spans="2:15" ht="27" x14ac:dyDescent="0.25">
      <c r="B11" s="165" t="s">
        <v>68</v>
      </c>
      <c r="C11" s="165" t="s">
        <v>180</v>
      </c>
      <c r="D11" s="165" t="s">
        <v>181</v>
      </c>
      <c r="E11" s="146"/>
      <c r="F11" s="146"/>
      <c r="G11" s="146"/>
      <c r="H11" s="146" t="s">
        <v>236</v>
      </c>
      <c r="I11" s="155"/>
      <c r="J11" s="155"/>
    </row>
    <row r="12" spans="2:15" x14ac:dyDescent="0.25">
      <c r="B12" s="58" t="s">
        <v>70</v>
      </c>
      <c r="C12" s="59">
        <v>7984777.39365</v>
      </c>
      <c r="D12" s="60">
        <v>8223541.64475</v>
      </c>
      <c r="E12" s="146"/>
      <c r="F12" s="146"/>
      <c r="G12" s="146"/>
      <c r="H12" s="22" t="s">
        <v>181</v>
      </c>
      <c r="I12" s="146"/>
      <c r="J12" s="155"/>
    </row>
    <row r="13" spans="2:15" x14ac:dyDescent="0.25">
      <c r="B13" s="58" t="s">
        <v>71</v>
      </c>
      <c r="C13" s="59">
        <v>4179150.94141</v>
      </c>
      <c r="D13" s="60">
        <v>4987222.2325900001</v>
      </c>
      <c r="E13" s="146"/>
      <c r="F13" s="146"/>
      <c r="G13" s="146"/>
      <c r="H13" s="146" t="s">
        <v>88</v>
      </c>
      <c r="I13" s="146"/>
      <c r="J13" s="61"/>
    </row>
    <row r="14" spans="2:15" x14ac:dyDescent="0.25">
      <c r="B14" s="58" t="s">
        <v>72</v>
      </c>
      <c r="C14" s="59">
        <v>2585600.8540500002</v>
      </c>
      <c r="D14" s="60">
        <v>3921957.4319000002</v>
      </c>
      <c r="E14" s="146"/>
      <c r="F14" s="146"/>
      <c r="G14" s="146"/>
      <c r="H14" s="165" t="s">
        <v>1</v>
      </c>
      <c r="I14" s="165" t="s">
        <v>105</v>
      </c>
      <c r="J14" s="61"/>
    </row>
    <row r="15" spans="2:15" x14ac:dyDescent="0.25">
      <c r="B15" s="58" t="s">
        <v>74</v>
      </c>
      <c r="C15" s="59">
        <v>810264.97921000002</v>
      </c>
      <c r="D15" s="60">
        <v>773009.37041999993</v>
      </c>
      <c r="E15" s="146"/>
      <c r="F15" s="146"/>
      <c r="G15" s="146"/>
      <c r="H15" s="62" t="s">
        <v>73</v>
      </c>
      <c r="I15" s="63">
        <v>484031.62244999997</v>
      </c>
      <c r="J15" s="61"/>
    </row>
    <row r="16" spans="2:15" x14ac:dyDescent="0.25">
      <c r="B16" s="58" t="s">
        <v>73</v>
      </c>
      <c r="C16" s="59">
        <v>2860585.8026199997</v>
      </c>
      <c r="D16" s="60">
        <v>484031.62244999997</v>
      </c>
      <c r="E16" s="146"/>
      <c r="F16" s="146"/>
      <c r="G16" s="146"/>
      <c r="H16" s="19" t="s">
        <v>74</v>
      </c>
      <c r="I16" s="63">
        <v>773009.37041999993</v>
      </c>
    </row>
    <row r="17" spans="2:11" x14ac:dyDescent="0.25">
      <c r="B17" s="58" t="s">
        <v>76</v>
      </c>
      <c r="C17" s="59">
        <v>318662.65616000001</v>
      </c>
      <c r="D17" s="60">
        <v>308132.57808000001</v>
      </c>
      <c r="E17" s="146"/>
      <c r="F17" s="146"/>
      <c r="G17" s="146"/>
      <c r="H17" s="19" t="s">
        <v>183</v>
      </c>
      <c r="I17" s="63">
        <v>806106.42521999998</v>
      </c>
    </row>
    <row r="18" spans="2:11" x14ac:dyDescent="0.25">
      <c r="B18" s="58" t="s">
        <v>79</v>
      </c>
      <c r="C18" s="59">
        <v>34435.042119999998</v>
      </c>
      <c r="D18" s="60">
        <v>129384.47941</v>
      </c>
      <c r="E18" s="146"/>
      <c r="F18" s="146"/>
      <c r="G18" s="146"/>
      <c r="H18" s="19" t="s">
        <v>72</v>
      </c>
      <c r="I18" s="64">
        <v>3921957.4319000002</v>
      </c>
    </row>
    <row r="19" spans="2:11" x14ac:dyDescent="0.25">
      <c r="B19" s="58" t="s">
        <v>77</v>
      </c>
      <c r="C19" s="59">
        <v>123358.82175</v>
      </c>
      <c r="D19" s="60">
        <v>107270.18681</v>
      </c>
      <c r="E19" s="146"/>
      <c r="F19" s="146"/>
      <c r="G19" s="146"/>
      <c r="H19" s="19" t="s">
        <v>71</v>
      </c>
      <c r="I19" s="63">
        <v>4987222.2325900001</v>
      </c>
      <c r="J19" s="61"/>
      <c r="K19" s="146"/>
    </row>
    <row r="20" spans="2:11" x14ac:dyDescent="0.25">
      <c r="B20" s="58" t="s">
        <v>111</v>
      </c>
      <c r="C20" s="59">
        <v>43451.2889</v>
      </c>
      <c r="D20" s="60">
        <v>45746.266470000002</v>
      </c>
      <c r="E20" s="146"/>
      <c r="F20" s="146"/>
      <c r="G20" s="146"/>
      <c r="H20" s="19" t="s">
        <v>70</v>
      </c>
      <c r="I20" s="63">
        <v>8223541.64475</v>
      </c>
      <c r="J20" s="61"/>
      <c r="K20" s="146"/>
    </row>
    <row r="21" spans="2:11" x14ac:dyDescent="0.25">
      <c r="B21" s="58" t="s">
        <v>110</v>
      </c>
      <c r="C21" s="59">
        <v>47086.41375</v>
      </c>
      <c r="D21" s="60">
        <v>44391.893109999997</v>
      </c>
      <c r="E21" s="146"/>
      <c r="F21" s="146"/>
      <c r="G21" s="146"/>
      <c r="H21" s="158" t="s">
        <v>246</v>
      </c>
      <c r="I21" s="158"/>
      <c r="J21" s="61"/>
      <c r="K21" s="146"/>
    </row>
    <row r="22" spans="2:11" x14ac:dyDescent="0.25">
      <c r="B22" s="58" t="s">
        <v>81</v>
      </c>
      <c r="C22" s="59">
        <v>17933.846750000001</v>
      </c>
      <c r="D22" s="60">
        <v>34577.68621</v>
      </c>
      <c r="E22" s="146"/>
      <c r="F22" s="146"/>
      <c r="G22" s="146"/>
      <c r="J22" s="61"/>
      <c r="K22" s="146"/>
    </row>
    <row r="23" spans="2:11" x14ac:dyDescent="0.25">
      <c r="B23" s="58" t="s">
        <v>75</v>
      </c>
      <c r="C23" s="59">
        <v>42112.009520000007</v>
      </c>
      <c r="D23" s="60">
        <v>33093.128089999998</v>
      </c>
      <c r="E23" s="146"/>
      <c r="F23" s="146"/>
      <c r="G23" s="146"/>
      <c r="J23" s="61"/>
      <c r="K23" s="146"/>
    </row>
    <row r="24" spans="2:11" x14ac:dyDescent="0.25">
      <c r="B24" s="58" t="s">
        <v>78</v>
      </c>
      <c r="C24" s="59">
        <v>46980.611069999999</v>
      </c>
      <c r="D24" s="60">
        <v>31186.08037</v>
      </c>
      <c r="E24" s="146"/>
      <c r="F24" s="146"/>
      <c r="G24" s="146"/>
      <c r="J24" s="61"/>
      <c r="K24" s="146"/>
    </row>
    <row r="25" spans="2:11" x14ac:dyDescent="0.25">
      <c r="B25" s="58" t="s">
        <v>80</v>
      </c>
      <c r="C25" s="59">
        <v>38323.132509999996</v>
      </c>
      <c r="D25" s="60">
        <v>22123.814730000002</v>
      </c>
      <c r="E25" s="146"/>
      <c r="F25" s="146"/>
      <c r="G25" s="146"/>
      <c r="J25" s="61"/>
      <c r="K25" s="146"/>
    </row>
    <row r="26" spans="2:11" x14ac:dyDescent="0.25">
      <c r="B26" s="58" t="s">
        <v>83</v>
      </c>
      <c r="C26" s="59">
        <v>18489.38681</v>
      </c>
      <c r="D26" s="60">
        <v>16848.57287</v>
      </c>
      <c r="E26" s="146"/>
      <c r="F26" s="146"/>
      <c r="G26" s="146"/>
      <c r="J26" s="61"/>
      <c r="K26" s="146"/>
    </row>
    <row r="27" spans="2:11" x14ac:dyDescent="0.25">
      <c r="B27" s="58" t="s">
        <v>82</v>
      </c>
      <c r="C27" s="59">
        <v>15893.940839999999</v>
      </c>
      <c r="D27" s="60">
        <v>15202.53822</v>
      </c>
      <c r="E27" s="146"/>
      <c r="F27" s="146"/>
      <c r="G27" s="146"/>
      <c r="K27" s="146"/>
    </row>
    <row r="28" spans="2:11" x14ac:dyDescent="0.25">
      <c r="B28" s="58" t="s">
        <v>84</v>
      </c>
      <c r="C28" s="59">
        <v>10621.136050000001</v>
      </c>
      <c r="D28" s="60">
        <v>11058.074980000001</v>
      </c>
      <c r="E28" s="146"/>
      <c r="F28" s="146"/>
      <c r="G28" s="146"/>
      <c r="K28" s="146"/>
    </row>
    <row r="29" spans="2:11" x14ac:dyDescent="0.25">
      <c r="B29" s="58" t="s">
        <v>85</v>
      </c>
      <c r="C29" s="59">
        <v>7740.4120999999996</v>
      </c>
      <c r="D29" s="60">
        <v>7091.1258699999998</v>
      </c>
      <c r="E29" s="146"/>
      <c r="F29" s="146"/>
      <c r="G29" s="146"/>
      <c r="H29" s="153"/>
      <c r="K29" s="146"/>
    </row>
    <row r="30" spans="2:11" x14ac:dyDescent="0.25">
      <c r="B30" s="58" t="s">
        <v>69</v>
      </c>
      <c r="C30" s="59"/>
      <c r="D30" s="60" t="s">
        <v>179</v>
      </c>
      <c r="E30" s="146"/>
      <c r="F30" s="146"/>
      <c r="G30" s="146"/>
      <c r="K30" s="146"/>
    </row>
    <row r="31" spans="2:11" x14ac:dyDescent="0.25">
      <c r="B31" s="58" t="s">
        <v>175</v>
      </c>
      <c r="C31" s="59"/>
      <c r="D31" s="60">
        <v>0</v>
      </c>
      <c r="E31" s="146"/>
      <c r="F31" s="146"/>
      <c r="G31" s="146"/>
      <c r="K31" s="146"/>
    </row>
    <row r="32" spans="2:11" x14ac:dyDescent="0.25">
      <c r="B32" s="58" t="s">
        <v>176</v>
      </c>
      <c r="C32" s="59"/>
      <c r="D32" s="60">
        <v>0</v>
      </c>
      <c r="E32" s="146"/>
      <c r="F32" s="146"/>
      <c r="G32" s="146"/>
      <c r="K32" s="146"/>
    </row>
    <row r="33" spans="2:12" x14ac:dyDescent="0.25">
      <c r="B33" s="58" t="s">
        <v>177</v>
      </c>
      <c r="C33" s="59"/>
      <c r="D33" s="60">
        <v>0</v>
      </c>
      <c r="E33" s="146"/>
      <c r="F33" s="146"/>
      <c r="G33" s="146"/>
      <c r="I33" s="27"/>
      <c r="K33" s="146"/>
    </row>
    <row r="34" spans="2:12" x14ac:dyDescent="0.25">
      <c r="B34" s="58" t="s">
        <v>178</v>
      </c>
      <c r="C34" s="59"/>
      <c r="D34" s="60">
        <v>0</v>
      </c>
      <c r="E34" s="146"/>
      <c r="F34" s="146"/>
      <c r="G34" s="146"/>
      <c r="I34" s="7"/>
      <c r="K34" s="146"/>
    </row>
    <row r="35" spans="2:12" ht="13.5" customHeight="1" x14ac:dyDescent="0.25">
      <c r="C35" s="170">
        <f>+SUM(C12:C34)</f>
        <v>19185468.669269998</v>
      </c>
      <c r="D35" s="170">
        <f>+SUM(D12:D34)</f>
        <v>19195868.727330003</v>
      </c>
      <c r="E35" s="146"/>
      <c r="F35" s="146"/>
      <c r="G35" s="146"/>
      <c r="I35" s="7"/>
      <c r="K35" s="146"/>
    </row>
    <row r="36" spans="2:12" x14ac:dyDescent="0.25">
      <c r="B36" s="65"/>
      <c r="C36" s="146"/>
      <c r="D36" s="146"/>
      <c r="E36" s="146"/>
      <c r="F36" s="146"/>
      <c r="G36" s="146"/>
      <c r="I36" s="7"/>
      <c r="K36" s="146"/>
    </row>
    <row r="37" spans="2:12" x14ac:dyDescent="0.25">
      <c r="B37" s="66"/>
      <c r="I37" s="7"/>
    </row>
    <row r="38" spans="2:12" x14ac:dyDescent="0.25">
      <c r="B38" s="66"/>
      <c r="I38" s="141"/>
    </row>
    <row r="39" spans="2:12" ht="27" x14ac:dyDescent="0.25">
      <c r="B39" s="165" t="s">
        <v>68</v>
      </c>
      <c r="C39" s="165" t="s">
        <v>180</v>
      </c>
      <c r="D39" s="165" t="s">
        <v>181</v>
      </c>
      <c r="E39" s="165" t="s">
        <v>249</v>
      </c>
      <c r="F39" s="171"/>
      <c r="G39" s="171"/>
      <c r="I39" s="142"/>
      <c r="J39" s="138"/>
      <c r="K39" s="139"/>
      <c r="L39" s="144"/>
    </row>
    <row r="40" spans="2:12" x14ac:dyDescent="0.25">
      <c r="B40" s="10" t="s">
        <v>70</v>
      </c>
      <c r="C40" s="59">
        <f t="shared" ref="C40:D44" si="0">+C12</f>
        <v>7984777.39365</v>
      </c>
      <c r="D40" s="60">
        <f t="shared" si="0"/>
        <v>8223541.64475</v>
      </c>
      <c r="E40" s="67">
        <f t="shared" ref="E40:E46" si="1">((D40-C40)/(C40))</f>
        <v>2.9902430503557988E-2</v>
      </c>
      <c r="F40" s="154"/>
      <c r="G40" s="154"/>
      <c r="J40" s="140"/>
      <c r="K40" s="7"/>
    </row>
    <row r="41" spans="2:12" ht="15.75" x14ac:dyDescent="0.25">
      <c r="B41" s="10" t="s">
        <v>230</v>
      </c>
      <c r="C41" s="59">
        <f t="shared" si="0"/>
        <v>4179150.94141</v>
      </c>
      <c r="D41" s="60">
        <f t="shared" si="0"/>
        <v>4987222.2325900001</v>
      </c>
      <c r="E41" s="67">
        <f t="shared" si="1"/>
        <v>0.19335776632833598</v>
      </c>
      <c r="F41" s="154"/>
      <c r="G41" s="154"/>
      <c r="J41" s="7"/>
      <c r="K41" s="7"/>
    </row>
    <row r="42" spans="2:12" x14ac:dyDescent="0.25">
      <c r="B42" s="10" t="s">
        <v>72</v>
      </c>
      <c r="C42" s="59">
        <f t="shared" si="0"/>
        <v>2585600.8540500002</v>
      </c>
      <c r="D42" s="60">
        <f t="shared" si="0"/>
        <v>3921957.4319000002</v>
      </c>
      <c r="E42" s="67">
        <f t="shared" si="1"/>
        <v>0.51684565920403958</v>
      </c>
      <c r="F42" s="154"/>
      <c r="G42" s="154"/>
      <c r="J42" s="7"/>
      <c r="K42" s="7"/>
    </row>
    <row r="43" spans="2:12" x14ac:dyDescent="0.25">
      <c r="B43" s="10" t="s">
        <v>74</v>
      </c>
      <c r="C43" s="59">
        <f t="shared" si="0"/>
        <v>810264.97921000002</v>
      </c>
      <c r="D43" s="60">
        <f t="shared" si="0"/>
        <v>773009.37041999993</v>
      </c>
      <c r="E43" s="67">
        <f t="shared" si="1"/>
        <v>-4.5979537245116921E-2</v>
      </c>
      <c r="F43" s="154"/>
      <c r="G43" s="154"/>
      <c r="J43" s="7"/>
      <c r="K43" s="7"/>
    </row>
    <row r="44" spans="2:12" x14ac:dyDescent="0.25">
      <c r="B44" s="58" t="s">
        <v>73</v>
      </c>
      <c r="C44" s="59">
        <f t="shared" si="0"/>
        <v>2860585.8026199997</v>
      </c>
      <c r="D44" s="60">
        <f t="shared" si="0"/>
        <v>484031.62244999997</v>
      </c>
      <c r="E44" s="67">
        <f t="shared" si="1"/>
        <v>-0.83079283201130427</v>
      </c>
      <c r="F44" s="154"/>
      <c r="G44" s="154"/>
      <c r="J44" s="139"/>
      <c r="K44" s="7"/>
    </row>
    <row r="45" spans="2:12" x14ac:dyDescent="0.25">
      <c r="B45" s="10" t="s">
        <v>183</v>
      </c>
      <c r="C45" s="68">
        <f>+SUM(C17:C34)</f>
        <v>765088.69833000004</v>
      </c>
      <c r="D45" s="68">
        <f>+SUM(D17:D34)</f>
        <v>806106.42521999998</v>
      </c>
      <c r="E45" s="67">
        <f t="shared" si="1"/>
        <v>5.3611727606918666E-2</v>
      </c>
      <c r="F45" s="154"/>
      <c r="G45" s="154"/>
      <c r="J45" s="7"/>
      <c r="K45" s="7"/>
    </row>
    <row r="46" spans="2:12" x14ac:dyDescent="0.25">
      <c r="B46" s="58" t="s">
        <v>87</v>
      </c>
      <c r="C46" s="59">
        <f>SUM(C40:C44)</f>
        <v>18420379.970940001</v>
      </c>
      <c r="D46" s="59">
        <f>SUM(D40:D44)</f>
        <v>18389762.302110001</v>
      </c>
      <c r="E46" s="67">
        <f t="shared" si="1"/>
        <v>-1.6621627175064961E-3</v>
      </c>
      <c r="F46" s="154"/>
      <c r="G46" s="154"/>
    </row>
    <row r="48" spans="2:12" x14ac:dyDescent="0.25">
      <c r="B48" s="22" t="s">
        <v>159</v>
      </c>
    </row>
    <row r="49" spans="2:2" ht="16.5" x14ac:dyDescent="0.3">
      <c r="B49" s="18" t="s">
        <v>174</v>
      </c>
    </row>
  </sheetData>
  <autoFilter ref="H14:I14" xr:uid="{00000000-0009-0000-0000-000005000000}">
    <sortState xmlns:xlrd2="http://schemas.microsoft.com/office/spreadsheetml/2017/richdata2" ref="H15:I20">
      <sortCondition ref="I14"/>
    </sortState>
  </autoFilter>
  <mergeCells count="3">
    <mergeCell ref="B8:D8"/>
    <mergeCell ref="H9:K9"/>
    <mergeCell ref="B9:D9"/>
  </mergeCells>
  <hyperlinks>
    <hyperlink ref="B49" r:id="rId1" xr:uid="{00000000-0004-0000-0500-000000000000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outlinePr summaryBelow="0" summaryRight="0"/>
  </sheetPr>
  <dimension ref="A8:K71"/>
  <sheetViews>
    <sheetView showGridLines="0" topLeftCell="F1" workbookViewId="0">
      <selection activeCell="J13" sqref="J13"/>
    </sheetView>
  </sheetViews>
  <sheetFormatPr baseColWidth="10" defaultColWidth="14.42578125" defaultRowHeight="15" customHeight="1" x14ac:dyDescent="0.25"/>
  <cols>
    <col min="1" max="1" width="104" style="22" hidden="1" customWidth="1"/>
    <col min="2" max="3" width="15.85546875" style="22" hidden="1" customWidth="1"/>
    <col min="4" max="5" width="11.140625" style="22" hidden="1" customWidth="1"/>
    <col min="6" max="6" width="11.140625" style="22" customWidth="1"/>
    <col min="7" max="7" width="41.7109375" style="7" customWidth="1"/>
    <col min="8" max="8" width="18.7109375" style="7" customWidth="1"/>
    <col min="9" max="9" width="17.28515625" style="22" customWidth="1"/>
    <col min="10" max="13" width="14.42578125" style="22"/>
    <col min="14" max="14" width="15" style="22" bestFit="1" customWidth="1"/>
    <col min="15" max="16384" width="14.42578125" style="22"/>
  </cols>
  <sheetData>
    <row r="8" spans="1:11" ht="13.5" x14ac:dyDescent="0.25">
      <c r="A8" s="146" t="s">
        <v>44</v>
      </c>
      <c r="B8" s="146"/>
      <c r="C8" s="146"/>
      <c r="D8" s="172"/>
      <c r="E8" s="172"/>
      <c r="F8" s="172"/>
      <c r="G8" s="146" t="s">
        <v>156</v>
      </c>
      <c r="H8" s="146"/>
    </row>
    <row r="9" spans="1:11" ht="13.5" x14ac:dyDescent="0.25">
      <c r="A9" s="146" t="s">
        <v>104</v>
      </c>
      <c r="B9" s="146"/>
      <c r="C9" s="146"/>
      <c r="D9" s="146"/>
      <c r="E9" s="146"/>
      <c r="F9" s="146"/>
      <c r="G9" s="146" t="s">
        <v>44</v>
      </c>
      <c r="H9" s="146"/>
      <c r="I9" s="146"/>
    </row>
    <row r="10" spans="1:11" ht="13.5" x14ac:dyDescent="0.25">
      <c r="A10" s="146"/>
      <c r="B10" s="146"/>
      <c r="C10" s="146"/>
      <c r="D10" s="146"/>
      <c r="E10" s="146"/>
      <c r="F10" s="146"/>
      <c r="G10" s="145" t="s">
        <v>182</v>
      </c>
      <c r="H10" s="145"/>
      <c r="I10" s="145"/>
    </row>
    <row r="11" spans="1:11" ht="13.5" x14ac:dyDescent="0.25">
      <c r="A11" s="146" t="s">
        <v>0</v>
      </c>
      <c r="B11" s="146"/>
      <c r="C11" s="146"/>
      <c r="D11" s="146"/>
      <c r="E11" s="146"/>
      <c r="F11" s="146"/>
      <c r="G11" s="146" t="s">
        <v>0</v>
      </c>
      <c r="H11" s="146"/>
      <c r="I11" s="147"/>
    </row>
    <row r="12" spans="1:11" ht="40.5" x14ac:dyDescent="0.25">
      <c r="A12" s="173" t="s">
        <v>1</v>
      </c>
      <c r="B12" s="173" t="s">
        <v>96</v>
      </c>
      <c r="C12" s="173" t="s">
        <v>97</v>
      </c>
      <c r="D12" s="173" t="s">
        <v>14</v>
      </c>
      <c r="E12" s="174"/>
      <c r="F12" s="171"/>
      <c r="G12" s="165" t="s">
        <v>1</v>
      </c>
      <c r="H12" s="165" t="s">
        <v>180</v>
      </c>
      <c r="I12" s="165" t="s">
        <v>181</v>
      </c>
      <c r="J12" s="165" t="s">
        <v>249</v>
      </c>
      <c r="K12" s="165" t="s">
        <v>15</v>
      </c>
    </row>
    <row r="13" spans="1:11" ht="13.5" x14ac:dyDescent="0.25">
      <c r="A13" s="73" t="s">
        <v>16</v>
      </c>
      <c r="B13" s="74">
        <f>+B14+B23+B31+B35</f>
        <v>123997550.73815</v>
      </c>
      <c r="C13" s="74">
        <f>+C14+C23+C31+C35</f>
        <v>125690774.51525</v>
      </c>
      <c r="D13" s="69">
        <f t="shared" ref="D13:D20" si="0">((C13-B13)/(B13))</f>
        <v>1.3655300181498239E-2</v>
      </c>
      <c r="E13" s="70"/>
      <c r="F13" s="70"/>
      <c r="G13" s="71" t="s">
        <v>32</v>
      </c>
      <c r="H13" s="64">
        <v>13274874.92681</v>
      </c>
      <c r="I13" s="64">
        <v>14567637.569600001</v>
      </c>
      <c r="J13" s="72">
        <f>((I13-H13)/(H13))</f>
        <v>9.7384167452992818E-2</v>
      </c>
      <c r="K13" s="57">
        <f>+(I13/$I$17)</f>
        <v>0.5461433439465565</v>
      </c>
    </row>
    <row r="14" spans="1:11" ht="13.5" x14ac:dyDescent="0.25">
      <c r="A14" s="73" t="s">
        <v>31</v>
      </c>
      <c r="B14" s="74">
        <f>+SUM(B15:B22)</f>
        <v>22022278.688189998</v>
      </c>
      <c r="C14" s="74">
        <f>+SUM(C15:C22)</f>
        <v>19530273.905560002</v>
      </c>
      <c r="D14" s="69">
        <f t="shared" si="0"/>
        <v>-0.11315835286229471</v>
      </c>
      <c r="E14" s="70"/>
      <c r="F14" s="70"/>
      <c r="G14" s="71" t="s">
        <v>34</v>
      </c>
      <c r="H14" s="64">
        <v>5281330.7468699999</v>
      </c>
      <c r="I14" s="64">
        <v>7257488.0420399997</v>
      </c>
      <c r="J14" s="72">
        <f>((I14-H14)/(H14))</f>
        <v>0.37417790891834918</v>
      </c>
      <c r="K14" s="57">
        <f>+(I14/$I$17)</f>
        <v>0.27208452770703478</v>
      </c>
    </row>
    <row r="15" spans="1:11" ht="13.5" x14ac:dyDescent="0.25">
      <c r="A15" s="73" t="s">
        <v>47</v>
      </c>
      <c r="B15" s="74">
        <v>5078057.1762399999</v>
      </c>
      <c r="C15" s="74">
        <v>5558442.7097899998</v>
      </c>
      <c r="D15" s="69">
        <f t="shared" si="0"/>
        <v>9.4600260863091895E-2</v>
      </c>
      <c r="E15" s="70"/>
      <c r="F15" s="70"/>
      <c r="G15" s="71" t="s">
        <v>31</v>
      </c>
      <c r="H15" s="64">
        <v>4633355.7682700008</v>
      </c>
      <c r="I15" s="64">
        <v>4134120.7797999997</v>
      </c>
      <c r="J15" s="72">
        <f>((I15-H15)/(H15))</f>
        <v>-0.10774803693876613</v>
      </c>
      <c r="K15" s="57">
        <f>+(I15/$I$17)</f>
        <v>0.1549889291363605</v>
      </c>
    </row>
    <row r="16" spans="1:11" ht="13.5" x14ac:dyDescent="0.25">
      <c r="A16" s="73" t="s">
        <v>45</v>
      </c>
      <c r="B16" s="74">
        <v>5080643.8832799997</v>
      </c>
      <c r="C16" s="74">
        <v>4447103.3825200005</v>
      </c>
      <c r="D16" s="69">
        <f t="shared" si="0"/>
        <v>-0.12469689183391329</v>
      </c>
      <c r="E16" s="70"/>
      <c r="F16" s="70"/>
      <c r="G16" s="71" t="s">
        <v>33</v>
      </c>
      <c r="H16" s="64">
        <v>1606907.3696099999</v>
      </c>
      <c r="I16" s="64">
        <v>714405.73866000003</v>
      </c>
      <c r="J16" s="72">
        <f>((I16-H16)/(H16))</f>
        <v>-0.55541573075653516</v>
      </c>
      <c r="K16" s="57">
        <f>+(I16/$I$17)</f>
        <v>2.6783199210048399E-2</v>
      </c>
    </row>
    <row r="17" spans="1:11" ht="13.5" x14ac:dyDescent="0.25">
      <c r="A17" s="73" t="s">
        <v>46</v>
      </c>
      <c r="B17" s="74">
        <v>5874737.04012</v>
      </c>
      <c r="C17" s="74">
        <v>3599664.0509200003</v>
      </c>
      <c r="D17" s="69">
        <f t="shared" si="0"/>
        <v>-0.38726379983699288</v>
      </c>
      <c r="E17" s="70"/>
      <c r="F17" s="70"/>
      <c r="G17" s="19" t="s">
        <v>117</v>
      </c>
      <c r="H17" s="42">
        <f>+SUM(H13:H16)</f>
        <v>24796468.811560001</v>
      </c>
      <c r="I17" s="42">
        <f>+SUM(I13:I16)</f>
        <v>26673652.130099997</v>
      </c>
      <c r="J17" s="72">
        <f>((I17-H17)/(H17))</f>
        <v>7.5703654935934325E-2</v>
      </c>
      <c r="K17" s="57">
        <f>+(I17/$I$17)</f>
        <v>1</v>
      </c>
    </row>
    <row r="18" spans="1:11" ht="13.5" x14ac:dyDescent="0.25">
      <c r="A18" s="73" t="s">
        <v>48</v>
      </c>
      <c r="B18" s="74">
        <v>3214803.20713</v>
      </c>
      <c r="C18" s="74">
        <v>2881794.6258700001</v>
      </c>
      <c r="D18" s="69">
        <f t="shared" si="0"/>
        <v>-0.10358599261112834</v>
      </c>
      <c r="E18" s="70"/>
      <c r="F18" s="70"/>
      <c r="G18" s="156" t="s">
        <v>247</v>
      </c>
      <c r="H18" s="70"/>
    </row>
    <row r="19" spans="1:11" ht="13.5" x14ac:dyDescent="0.25">
      <c r="A19" s="73" t="s">
        <v>50</v>
      </c>
      <c r="B19" s="74">
        <v>846395.94434000005</v>
      </c>
      <c r="C19" s="74">
        <v>986906.16907000006</v>
      </c>
      <c r="D19" s="69">
        <f t="shared" si="0"/>
        <v>0.16601004018227739</v>
      </c>
      <c r="E19" s="70"/>
      <c r="F19" s="70"/>
      <c r="G19" s="70"/>
      <c r="H19" s="70"/>
    </row>
    <row r="20" spans="1:11" ht="13.5" x14ac:dyDescent="0.25">
      <c r="A20" s="73" t="s">
        <v>49</v>
      </c>
      <c r="B20" s="74">
        <v>1927641.4370799998</v>
      </c>
      <c r="C20" s="74">
        <v>2056362.9673900001</v>
      </c>
      <c r="D20" s="69">
        <f t="shared" si="0"/>
        <v>6.6776698110924751E-2</v>
      </c>
      <c r="E20" s="70"/>
      <c r="F20" s="70"/>
      <c r="G20" s="22"/>
      <c r="H20" s="70"/>
    </row>
    <row r="21" spans="1:11" ht="13.5" x14ac:dyDescent="0.25">
      <c r="A21" s="73" t="s">
        <v>52</v>
      </c>
      <c r="B21" s="159">
        <v>0</v>
      </c>
      <c r="C21" s="159">
        <v>0</v>
      </c>
      <c r="D21" s="69" t="s">
        <v>95</v>
      </c>
      <c r="E21" s="70"/>
      <c r="F21" s="70"/>
      <c r="G21" s="22"/>
      <c r="H21" s="70"/>
    </row>
    <row r="22" spans="1:11" ht="13.5" x14ac:dyDescent="0.25">
      <c r="A22" s="73" t="s">
        <v>51</v>
      </c>
      <c r="B22" s="159">
        <v>0</v>
      </c>
      <c r="C22" s="159">
        <v>0</v>
      </c>
      <c r="D22" s="69" t="s">
        <v>95</v>
      </c>
      <c r="E22" s="70"/>
      <c r="F22" s="70"/>
      <c r="G22" s="190"/>
      <c r="H22" s="190"/>
      <c r="I22" s="190"/>
    </row>
    <row r="23" spans="1:11" ht="13.5" x14ac:dyDescent="0.25">
      <c r="A23" s="73" t="s">
        <v>32</v>
      </c>
      <c r="B23" s="74">
        <f>+SUM(B24:B30)</f>
        <v>73715309.937350005</v>
      </c>
      <c r="C23" s="74">
        <f>+SUM(C24:C30)</f>
        <v>76992789.234209999</v>
      </c>
      <c r="D23" s="160">
        <f>((C23-B23)/(B23))</f>
        <v>4.446131067814129E-2</v>
      </c>
      <c r="E23" s="161"/>
      <c r="F23" s="161"/>
      <c r="G23" s="146"/>
      <c r="H23" s="146"/>
      <c r="I23" s="147"/>
    </row>
    <row r="24" spans="1:11" ht="25.5" customHeight="1" x14ac:dyDescent="0.25">
      <c r="A24" s="73" t="s">
        <v>53</v>
      </c>
      <c r="B24" s="74">
        <v>54863817.678599998</v>
      </c>
      <c r="C24" s="74">
        <v>58954904.645470001</v>
      </c>
      <c r="D24" s="69">
        <f>((C24-B24)/(B24))</f>
        <v>7.4568032994644456E-2</v>
      </c>
      <c r="E24" s="70"/>
      <c r="F24" s="70"/>
      <c r="G24" s="70"/>
      <c r="H24" s="70"/>
    </row>
    <row r="25" spans="1:11" ht="13.5" x14ac:dyDescent="0.25">
      <c r="A25" s="73" t="s">
        <v>58</v>
      </c>
      <c r="B25" s="74">
        <v>317698.9498</v>
      </c>
      <c r="C25" s="74">
        <v>503908.58033999999</v>
      </c>
      <c r="D25" s="69">
        <f t="shared" ref="D25:D30" si="1">((C25-B25)/(B25))</f>
        <v>0.58611975474651057</v>
      </c>
      <c r="E25" s="70"/>
      <c r="F25" s="70"/>
      <c r="G25" s="70"/>
      <c r="H25" s="70"/>
    </row>
    <row r="26" spans="1:11" ht="13.5" x14ac:dyDescent="0.25">
      <c r="A26" s="73" t="s">
        <v>59</v>
      </c>
      <c r="B26" s="74">
        <v>875942.04230999993</v>
      </c>
      <c r="C26" s="74">
        <v>505441.48155999999</v>
      </c>
      <c r="D26" s="69">
        <f t="shared" si="1"/>
        <v>-0.42297383029239061</v>
      </c>
      <c r="E26" s="70"/>
      <c r="F26" s="70"/>
      <c r="G26" s="70"/>
      <c r="H26" s="70"/>
    </row>
    <row r="27" spans="1:11" ht="13.5" x14ac:dyDescent="0.25">
      <c r="A27" s="73" t="s">
        <v>55</v>
      </c>
      <c r="B27" s="74">
        <v>1711247.8853</v>
      </c>
      <c r="C27" s="74">
        <v>1920344.10203</v>
      </c>
      <c r="D27" s="69">
        <f t="shared" si="1"/>
        <v>0.12218932074434277</v>
      </c>
      <c r="E27" s="70"/>
      <c r="F27" s="70"/>
      <c r="G27" s="70"/>
      <c r="H27" s="70"/>
    </row>
    <row r="28" spans="1:11" ht="13.5" x14ac:dyDescent="0.25">
      <c r="A28" s="73" t="s">
        <v>56</v>
      </c>
      <c r="B28" s="74">
        <v>1097670.6096199998</v>
      </c>
      <c r="C28" s="74">
        <v>1270786.89668</v>
      </c>
      <c r="D28" s="69">
        <f t="shared" si="1"/>
        <v>0.15771241895592977</v>
      </c>
      <c r="E28" s="70"/>
      <c r="F28" s="70"/>
      <c r="G28" s="70"/>
      <c r="H28" s="70"/>
    </row>
    <row r="29" spans="1:11" ht="13.5" x14ac:dyDescent="0.25">
      <c r="A29" s="73" t="s">
        <v>54</v>
      </c>
      <c r="B29" s="74">
        <v>13626646.15282</v>
      </c>
      <c r="C29" s="74">
        <v>10086677.45857</v>
      </c>
      <c r="D29" s="69">
        <f t="shared" si="1"/>
        <v>-0.25978282950551357</v>
      </c>
      <c r="E29" s="70"/>
      <c r="F29" s="70"/>
      <c r="G29" s="70"/>
      <c r="H29" s="70"/>
    </row>
    <row r="30" spans="1:11" ht="13.5" x14ac:dyDescent="0.25">
      <c r="A30" s="73" t="s">
        <v>57</v>
      </c>
      <c r="B30" s="74">
        <v>1222286.6189000001</v>
      </c>
      <c r="C30" s="74">
        <v>3750726.0695599997</v>
      </c>
      <c r="D30" s="69">
        <f t="shared" si="1"/>
        <v>2.0686141953639932</v>
      </c>
      <c r="E30" s="70"/>
      <c r="F30" s="70"/>
      <c r="G30" s="70"/>
      <c r="H30" s="70"/>
    </row>
    <row r="31" spans="1:11" ht="13.5" x14ac:dyDescent="0.25">
      <c r="A31" s="73" t="s">
        <v>33</v>
      </c>
      <c r="B31" s="74">
        <f>+SUM(B32:B34)</f>
        <v>2421318.85518</v>
      </c>
      <c r="C31" s="74">
        <f>+SUM(C32:C34)</f>
        <v>2575768.24101</v>
      </c>
      <c r="D31" s="69">
        <f>((C31-B31)/(B31))</f>
        <v>6.3787297364649789E-2</v>
      </c>
      <c r="E31" s="70"/>
      <c r="F31" s="70"/>
      <c r="G31" s="70"/>
      <c r="H31" s="70"/>
    </row>
    <row r="32" spans="1:11" ht="13.5" x14ac:dyDescent="0.25">
      <c r="A32" s="73" t="s">
        <v>61</v>
      </c>
      <c r="B32" s="74">
        <v>1420793.5626600001</v>
      </c>
      <c r="C32" s="74">
        <v>1642146.9461099999</v>
      </c>
      <c r="D32" s="69">
        <f>((C32-B32)/(B32))</f>
        <v>0.15579559850734653</v>
      </c>
      <c r="E32" s="70"/>
      <c r="F32" s="70"/>
      <c r="G32" s="70"/>
      <c r="H32" s="70"/>
    </row>
    <row r="33" spans="1:8" ht="21.75" customHeight="1" x14ac:dyDescent="0.25">
      <c r="A33" s="73" t="s">
        <v>60</v>
      </c>
      <c r="B33" s="74">
        <v>1000525.29252</v>
      </c>
      <c r="C33" s="74">
        <v>933621.29489999998</v>
      </c>
      <c r="D33" s="69">
        <f>((C33-B33)/(B33))</f>
        <v>-6.6868871901769197E-2</v>
      </c>
      <c r="E33" s="70"/>
      <c r="F33" s="70"/>
      <c r="G33" s="70"/>
      <c r="H33" s="70"/>
    </row>
    <row r="34" spans="1:8" ht="35.25" customHeight="1" x14ac:dyDescent="0.25">
      <c r="A34" s="73" t="s">
        <v>62</v>
      </c>
      <c r="B34" s="74">
        <v>0</v>
      </c>
      <c r="C34" s="74">
        <v>0</v>
      </c>
      <c r="D34" s="69"/>
      <c r="E34" s="70"/>
      <c r="F34" s="70"/>
      <c r="G34" s="70"/>
      <c r="H34" s="70"/>
    </row>
    <row r="35" spans="1:8" ht="27" customHeight="1" x14ac:dyDescent="0.25">
      <c r="A35" s="162" t="s">
        <v>34</v>
      </c>
      <c r="B35" s="64">
        <f>+SUM(B36:B39)</f>
        <v>25838643.257429998</v>
      </c>
      <c r="C35" s="64">
        <f>+SUM(C36:C39)</f>
        <v>26591943.134469997</v>
      </c>
      <c r="D35" s="75">
        <f>((C35-B35)/(B35))</f>
        <v>2.9154002767671813E-2</v>
      </c>
      <c r="E35" s="70"/>
      <c r="F35" s="70"/>
      <c r="G35" s="22" t="s">
        <v>159</v>
      </c>
      <c r="H35" s="70"/>
    </row>
    <row r="36" spans="1:8" ht="16.5" x14ac:dyDescent="0.3">
      <c r="A36" s="73" t="s">
        <v>64</v>
      </c>
      <c r="B36" s="64">
        <v>13331.08152</v>
      </c>
      <c r="C36" s="64">
        <v>4106.9222300000001</v>
      </c>
      <c r="D36" s="75">
        <f>((C36-B36)/(B36))</f>
        <v>-0.69192880383796496</v>
      </c>
      <c r="E36" s="70"/>
      <c r="F36" s="70"/>
      <c r="G36" s="18" t="s">
        <v>184</v>
      </c>
      <c r="H36" s="76"/>
    </row>
    <row r="37" spans="1:8" ht="13.5" x14ac:dyDescent="0.25">
      <c r="A37" s="73" t="s">
        <v>65</v>
      </c>
      <c r="B37" s="64">
        <v>0</v>
      </c>
      <c r="C37" s="64">
        <v>0</v>
      </c>
      <c r="D37" s="75"/>
      <c r="E37" s="70"/>
      <c r="F37" s="70"/>
      <c r="G37" s="76"/>
      <c r="H37" s="76"/>
    </row>
    <row r="38" spans="1:8" ht="13.5" x14ac:dyDescent="0.25">
      <c r="A38" s="73" t="s">
        <v>63</v>
      </c>
      <c r="B38" s="64">
        <v>920309.95600000001</v>
      </c>
      <c r="C38" s="64">
        <v>895678.12005999999</v>
      </c>
      <c r="D38" s="75">
        <f>((C38-B38)/(B38))</f>
        <v>-2.6764717451345295E-2</v>
      </c>
      <c r="E38" s="70"/>
      <c r="F38" s="70"/>
      <c r="G38" s="76"/>
      <c r="H38" s="76"/>
    </row>
    <row r="39" spans="1:8" ht="13.5" x14ac:dyDescent="0.25">
      <c r="A39" s="73" t="s">
        <v>106</v>
      </c>
      <c r="B39" s="62">
        <v>24905002.21991</v>
      </c>
      <c r="C39" s="62">
        <v>25692158.092179999</v>
      </c>
      <c r="D39" s="75">
        <f>((C39-B39)/(B39))</f>
        <v>3.1606336161685504E-2</v>
      </c>
      <c r="E39" s="70"/>
      <c r="F39" s="70"/>
      <c r="G39" s="76"/>
      <c r="H39" s="76"/>
    </row>
    <row r="40" spans="1:8" ht="13.5" x14ac:dyDescent="0.25">
      <c r="A40" s="146"/>
      <c r="B40" s="146"/>
      <c r="C40" s="146"/>
      <c r="D40" s="146"/>
      <c r="E40" s="146"/>
      <c r="F40" s="146"/>
      <c r="G40" s="76"/>
      <c r="H40" s="76"/>
    </row>
    <row r="41" spans="1:8" ht="13.5" x14ac:dyDescent="0.25">
      <c r="A41" s="77" t="s">
        <v>107</v>
      </c>
      <c r="B41" s="78"/>
      <c r="C41" s="78"/>
      <c r="D41" s="78"/>
      <c r="E41" s="78"/>
      <c r="F41" s="78"/>
      <c r="G41" s="76"/>
      <c r="H41" s="76"/>
    </row>
    <row r="42" spans="1:8" ht="13.5" x14ac:dyDescent="0.25">
      <c r="G42" s="22"/>
      <c r="H42" s="22"/>
    </row>
    <row r="43" spans="1:8" ht="13.5" x14ac:dyDescent="0.25">
      <c r="G43" s="22"/>
      <c r="H43" s="22"/>
    </row>
    <row r="44" spans="1:8" ht="13.5" x14ac:dyDescent="0.25">
      <c r="G44" s="22"/>
      <c r="H44" s="22"/>
    </row>
    <row r="45" spans="1:8" ht="13.5" x14ac:dyDescent="0.25">
      <c r="G45" s="22"/>
      <c r="H45" s="22"/>
    </row>
    <row r="46" spans="1:8" ht="13.5" x14ac:dyDescent="0.25">
      <c r="G46" s="22"/>
      <c r="H46" s="22"/>
    </row>
    <row r="47" spans="1:8" ht="13.5" x14ac:dyDescent="0.25">
      <c r="G47" s="22"/>
      <c r="H47" s="22"/>
    </row>
    <row r="48" spans="1:8" ht="13.5" x14ac:dyDescent="0.25">
      <c r="G48" s="22"/>
      <c r="H48" s="22"/>
    </row>
    <row r="49" spans="1:8" ht="13.5" x14ac:dyDescent="0.25">
      <c r="G49" s="22"/>
      <c r="H49" s="22"/>
    </row>
    <row r="50" spans="1:8" ht="13.5" x14ac:dyDescent="0.25">
      <c r="G50" s="22"/>
      <c r="H50" s="22"/>
    </row>
    <row r="51" spans="1:8" ht="13.5" x14ac:dyDescent="0.25">
      <c r="G51" s="22"/>
      <c r="H51" s="22"/>
    </row>
    <row r="52" spans="1:8" ht="13.5" x14ac:dyDescent="0.25">
      <c r="G52" s="22"/>
      <c r="H52" s="22"/>
    </row>
    <row r="53" spans="1:8" ht="13.5" x14ac:dyDescent="0.25">
      <c r="G53" s="22"/>
      <c r="H53" s="22"/>
    </row>
    <row r="54" spans="1:8" ht="13.5" x14ac:dyDescent="0.25">
      <c r="G54" s="22"/>
      <c r="H54" s="22"/>
    </row>
    <row r="55" spans="1:8" ht="13.5" x14ac:dyDescent="0.25">
      <c r="G55" s="22"/>
      <c r="H55" s="22"/>
    </row>
    <row r="56" spans="1:8" ht="13.5" x14ac:dyDescent="0.25">
      <c r="A56" s="146"/>
      <c r="B56" s="146"/>
      <c r="C56" s="146"/>
      <c r="D56" s="146"/>
      <c r="E56" s="146"/>
      <c r="F56" s="146"/>
      <c r="G56" s="76"/>
      <c r="H56" s="76"/>
    </row>
    <row r="57" spans="1:8" ht="13.5" x14ac:dyDescent="0.25">
      <c r="A57" s="146"/>
      <c r="B57" s="146"/>
      <c r="C57" s="146"/>
      <c r="D57" s="146"/>
      <c r="E57" s="146"/>
      <c r="F57" s="146"/>
      <c r="G57" s="76"/>
      <c r="H57" s="76"/>
    </row>
    <row r="58" spans="1:8" ht="13.5" x14ac:dyDescent="0.25">
      <c r="A58" s="146"/>
      <c r="B58" s="146"/>
      <c r="C58" s="146"/>
      <c r="D58" s="146"/>
      <c r="E58" s="146"/>
      <c r="F58" s="146"/>
      <c r="G58" s="76"/>
      <c r="H58" s="76"/>
    </row>
    <row r="59" spans="1:8" ht="13.5" x14ac:dyDescent="0.25">
      <c r="A59" s="146"/>
      <c r="B59" s="146"/>
      <c r="C59" s="146"/>
      <c r="D59" s="146"/>
      <c r="E59" s="146"/>
      <c r="F59" s="146"/>
      <c r="G59" s="76"/>
      <c r="H59" s="76"/>
    </row>
    <row r="60" spans="1:8" ht="13.5" x14ac:dyDescent="0.25">
      <c r="A60" s="146"/>
      <c r="B60" s="146"/>
      <c r="C60" s="146"/>
      <c r="D60" s="146"/>
      <c r="E60" s="146"/>
      <c r="F60" s="146"/>
      <c r="G60" s="76"/>
      <c r="H60" s="76"/>
    </row>
    <row r="61" spans="1:8" ht="13.5" x14ac:dyDescent="0.25">
      <c r="A61" s="146"/>
      <c r="B61" s="146"/>
      <c r="C61" s="146"/>
      <c r="D61" s="146"/>
      <c r="E61" s="146"/>
      <c r="F61" s="146"/>
      <c r="G61" s="76"/>
      <c r="H61" s="76"/>
    </row>
    <row r="62" spans="1:8" ht="13.5" x14ac:dyDescent="0.25">
      <c r="A62" s="146"/>
      <c r="B62" s="146"/>
      <c r="C62" s="146"/>
      <c r="D62" s="146"/>
      <c r="E62" s="146"/>
      <c r="F62" s="146"/>
      <c r="G62" s="76"/>
      <c r="H62" s="76"/>
    </row>
    <row r="63" spans="1:8" ht="13.5" x14ac:dyDescent="0.25">
      <c r="A63" s="146"/>
      <c r="B63" s="146"/>
      <c r="C63" s="146"/>
      <c r="D63" s="146"/>
      <c r="E63" s="146"/>
      <c r="F63" s="146"/>
      <c r="G63" s="76"/>
      <c r="H63" s="76"/>
    </row>
    <row r="64" spans="1:8" ht="13.5" x14ac:dyDescent="0.25">
      <c r="A64" s="146"/>
      <c r="B64" s="146"/>
      <c r="C64" s="146"/>
      <c r="D64" s="146"/>
      <c r="E64" s="146"/>
      <c r="F64" s="146"/>
      <c r="G64" s="76"/>
      <c r="H64" s="76"/>
    </row>
    <row r="65" spans="1:8" ht="13.5" x14ac:dyDescent="0.25">
      <c r="A65" s="146"/>
      <c r="B65" s="146"/>
      <c r="C65" s="146"/>
      <c r="D65" s="146"/>
      <c r="E65" s="146"/>
      <c r="F65" s="146"/>
      <c r="G65" s="76"/>
      <c r="H65" s="76"/>
    </row>
    <row r="66" spans="1:8" ht="13.5" x14ac:dyDescent="0.25">
      <c r="A66" s="146"/>
      <c r="B66" s="146"/>
      <c r="C66" s="146"/>
      <c r="D66" s="146"/>
      <c r="E66" s="146"/>
      <c r="F66" s="146"/>
      <c r="G66" s="76"/>
      <c r="H66" s="76"/>
    </row>
    <row r="67" spans="1:8" ht="13.5" x14ac:dyDescent="0.25">
      <c r="A67" s="146"/>
      <c r="B67" s="146"/>
      <c r="C67" s="146"/>
      <c r="D67" s="146"/>
      <c r="E67" s="146"/>
      <c r="F67" s="146"/>
      <c r="G67" s="76"/>
      <c r="H67" s="76"/>
    </row>
    <row r="68" spans="1:8" ht="13.5" x14ac:dyDescent="0.25">
      <c r="A68" s="146"/>
      <c r="B68" s="146"/>
      <c r="C68" s="146"/>
      <c r="D68" s="146"/>
      <c r="E68" s="146"/>
      <c r="F68" s="146"/>
      <c r="G68" s="76"/>
      <c r="H68" s="76"/>
    </row>
    <row r="69" spans="1:8" ht="13.5" x14ac:dyDescent="0.25">
      <c r="A69" s="146"/>
      <c r="B69" s="146"/>
      <c r="C69" s="146"/>
      <c r="D69" s="146"/>
      <c r="E69" s="146"/>
      <c r="F69" s="146"/>
      <c r="G69" s="76"/>
      <c r="H69" s="76"/>
    </row>
    <row r="70" spans="1:8" ht="13.5" x14ac:dyDescent="0.25">
      <c r="A70" s="146"/>
      <c r="B70" s="146"/>
      <c r="C70" s="146"/>
      <c r="D70" s="146"/>
      <c r="E70" s="146"/>
      <c r="F70" s="146"/>
      <c r="G70" s="76"/>
      <c r="H70" s="76"/>
    </row>
    <row r="71" spans="1:8" ht="13.5" x14ac:dyDescent="0.25">
      <c r="A71" s="192" t="s">
        <v>66</v>
      </c>
      <c r="B71" s="189"/>
      <c r="C71" s="189"/>
      <c r="D71" s="146"/>
      <c r="E71" s="146"/>
      <c r="F71" s="146"/>
      <c r="G71" s="76"/>
      <c r="H71" s="76"/>
    </row>
  </sheetData>
  <mergeCells count="2">
    <mergeCell ref="A71:C71"/>
    <mergeCell ref="G22:I22"/>
  </mergeCells>
  <hyperlinks>
    <hyperlink ref="G36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 summaryRight="0"/>
  </sheetPr>
  <dimension ref="B8:U63"/>
  <sheetViews>
    <sheetView showGridLines="0" zoomScaleNormal="100" workbookViewId="0">
      <selection activeCell="B20" sqref="B20"/>
    </sheetView>
  </sheetViews>
  <sheetFormatPr baseColWidth="10" defaultColWidth="14.42578125" defaultRowHeight="15" customHeight="1" x14ac:dyDescent="0.25"/>
  <cols>
    <col min="1" max="1" width="14.42578125" style="22"/>
    <col min="2" max="2" width="57.28515625" style="22" customWidth="1"/>
    <col min="3" max="3" width="19.7109375" style="22" customWidth="1"/>
    <col min="4" max="4" width="20.28515625" style="22" customWidth="1"/>
    <col min="5" max="5" width="14.5703125" style="22" bestFit="1" customWidth="1"/>
    <col min="6" max="6" width="14.42578125" style="22" customWidth="1"/>
    <col min="7" max="7" width="18.85546875" style="22" bestFit="1" customWidth="1"/>
    <col min="8" max="8" width="15" style="22" bestFit="1" customWidth="1"/>
    <col min="9" max="19" width="14.42578125" style="22" customWidth="1"/>
    <col min="20" max="16384" width="14.42578125" style="22"/>
  </cols>
  <sheetData>
    <row r="8" spans="2:13" ht="13.5" x14ac:dyDescent="0.25">
      <c r="B8" s="190" t="s">
        <v>158</v>
      </c>
      <c r="C8" s="190"/>
      <c r="D8" s="190"/>
      <c r="E8" s="190"/>
      <c r="F8" s="190"/>
      <c r="G8" s="146"/>
      <c r="H8" s="146"/>
      <c r="I8" s="146"/>
      <c r="J8" s="146"/>
      <c r="K8" s="146"/>
      <c r="L8" s="146"/>
      <c r="M8" s="146"/>
    </row>
    <row r="9" spans="2:13" ht="13.5" x14ac:dyDescent="0.25">
      <c r="B9" s="145" t="s">
        <v>235</v>
      </c>
      <c r="C9" s="145"/>
      <c r="D9" s="145"/>
      <c r="E9" s="145"/>
      <c r="F9" s="145"/>
      <c r="G9" s="146"/>
      <c r="H9" s="146"/>
      <c r="I9" s="146"/>
      <c r="J9" s="146"/>
      <c r="K9" s="146"/>
      <c r="L9" s="146"/>
      <c r="M9" s="146"/>
    </row>
    <row r="10" spans="2:13" ht="13.5" x14ac:dyDescent="0.25">
      <c r="B10" s="190" t="s">
        <v>182</v>
      </c>
      <c r="C10" s="190"/>
      <c r="D10" s="190"/>
      <c r="E10" s="190"/>
      <c r="F10" s="190"/>
      <c r="G10" s="146"/>
      <c r="H10" s="146"/>
      <c r="I10" s="146"/>
      <c r="J10" s="146"/>
      <c r="K10" s="146"/>
      <c r="L10" s="146"/>
      <c r="M10" s="146"/>
    </row>
    <row r="11" spans="2:13" ht="13.5" x14ac:dyDescent="0.25">
      <c r="B11" s="196" t="s">
        <v>0</v>
      </c>
      <c r="C11" s="196"/>
      <c r="D11" s="196"/>
      <c r="E11" s="196"/>
      <c r="F11" s="196"/>
      <c r="G11" s="146"/>
      <c r="H11" s="146"/>
      <c r="I11" s="146"/>
      <c r="J11" s="146"/>
      <c r="K11" s="146"/>
      <c r="L11" s="146"/>
      <c r="M11" s="146"/>
    </row>
    <row r="12" spans="2:13" ht="27" x14ac:dyDescent="0.25">
      <c r="B12" s="165" t="s">
        <v>1</v>
      </c>
      <c r="C12" s="165" t="s">
        <v>180</v>
      </c>
      <c r="D12" s="165" t="s">
        <v>181</v>
      </c>
      <c r="E12" s="165" t="s">
        <v>249</v>
      </c>
      <c r="F12" s="165" t="s">
        <v>3</v>
      </c>
      <c r="G12" s="146"/>
      <c r="H12" s="146"/>
      <c r="I12" s="146"/>
      <c r="J12" s="146"/>
      <c r="K12" s="146"/>
      <c r="L12" s="146"/>
      <c r="M12" s="146"/>
    </row>
    <row r="13" spans="2:13" ht="23.25" customHeight="1" x14ac:dyDescent="0.25">
      <c r="B13" s="73" t="s">
        <v>16</v>
      </c>
      <c r="C13" s="74">
        <f>+SUM(C14:C18)</f>
        <v>24796468.811560001</v>
      </c>
      <c r="D13" s="74">
        <f>+SUM(D14:D18)</f>
        <v>26673652.130099997</v>
      </c>
      <c r="E13" s="69">
        <f t="shared" ref="E13:E18" si="0">((D13-C13)/(C13))</f>
        <v>7.5703654935934325E-2</v>
      </c>
      <c r="F13" s="69">
        <v>1</v>
      </c>
      <c r="G13" s="61"/>
      <c r="H13" s="61"/>
      <c r="I13" s="79"/>
      <c r="J13" s="146"/>
      <c r="K13" s="146"/>
      <c r="L13" s="146"/>
      <c r="M13" s="146"/>
    </row>
    <row r="14" spans="2:13" ht="18" customHeight="1" x14ac:dyDescent="0.25">
      <c r="B14" s="73" t="s">
        <v>42</v>
      </c>
      <c r="C14" s="80">
        <v>19038326.902240001</v>
      </c>
      <c r="D14" s="74">
        <v>22768114.231249999</v>
      </c>
      <c r="E14" s="69">
        <f t="shared" si="0"/>
        <v>0.19590940675418075</v>
      </c>
      <c r="F14" s="69">
        <v>0.78900000000000003</v>
      </c>
      <c r="G14" s="61"/>
      <c r="H14" s="61"/>
      <c r="I14" s="79"/>
      <c r="J14" s="146"/>
      <c r="K14" s="146"/>
      <c r="L14" s="146"/>
      <c r="M14" s="146"/>
    </row>
    <row r="15" spans="2:13" ht="24" customHeight="1" x14ac:dyDescent="0.25">
      <c r="B15" s="73" t="s">
        <v>43</v>
      </c>
      <c r="C15" s="80">
        <v>3055463.53101</v>
      </c>
      <c r="D15" s="74">
        <v>590184.62211999996</v>
      </c>
      <c r="E15" s="69">
        <f t="shared" si="0"/>
        <v>-0.80684285178657944</v>
      </c>
      <c r="F15" s="69">
        <v>9.2999999999999999E-2</v>
      </c>
      <c r="G15" s="61"/>
      <c r="H15" s="61"/>
      <c r="I15" s="79"/>
      <c r="J15" s="146"/>
      <c r="K15" s="146"/>
      <c r="L15" s="146"/>
      <c r="M15" s="146"/>
    </row>
    <row r="16" spans="2:13" ht="24" customHeight="1" x14ac:dyDescent="0.25">
      <c r="B16" s="73" t="s">
        <v>248</v>
      </c>
      <c r="C16" s="80">
        <v>67352.489799999996</v>
      </c>
      <c r="D16" s="74">
        <v>77430.293459999986</v>
      </c>
      <c r="E16" s="69">
        <f t="shared" si="0"/>
        <v>0.14962778198587087</v>
      </c>
      <c r="F16" s="69">
        <v>2E-3</v>
      </c>
      <c r="G16" s="61"/>
      <c r="H16" s="61"/>
      <c r="I16" s="79"/>
      <c r="J16" s="146"/>
      <c r="K16" s="146"/>
      <c r="L16" s="146"/>
      <c r="M16" s="146"/>
    </row>
    <row r="17" spans="2:21" ht="20.25" customHeight="1" x14ac:dyDescent="0.25">
      <c r="B17" s="73" t="s">
        <v>103</v>
      </c>
      <c r="C17" s="80">
        <v>103487.48699999999</v>
      </c>
      <c r="D17" s="80">
        <v>32731.767640000002</v>
      </c>
      <c r="E17" s="69">
        <f t="shared" si="0"/>
        <v>-0.68371279863042755</v>
      </c>
      <c r="F17" s="69">
        <v>3.0000000000000001E-3</v>
      </c>
      <c r="G17" s="61"/>
      <c r="H17" s="61"/>
      <c r="I17" s="79"/>
      <c r="J17" s="146"/>
      <c r="K17" s="146"/>
      <c r="L17" s="146"/>
      <c r="M17" s="146"/>
    </row>
    <row r="18" spans="2:21" ht="24.75" customHeight="1" x14ac:dyDescent="0.25">
      <c r="B18" s="73" t="s">
        <v>5</v>
      </c>
      <c r="C18" s="80">
        <v>2531838.4015100002</v>
      </c>
      <c r="D18" s="74">
        <v>3205191.21563</v>
      </c>
      <c r="E18" s="69">
        <f t="shared" si="0"/>
        <v>0.26595410422656085</v>
      </c>
      <c r="F18" s="69">
        <v>0.113</v>
      </c>
      <c r="G18" s="61"/>
      <c r="H18" s="61"/>
      <c r="I18" s="79"/>
      <c r="J18" s="146"/>
      <c r="K18" s="146"/>
      <c r="L18" s="146"/>
      <c r="M18" s="146"/>
    </row>
    <row r="19" spans="2:21" ht="13.5" x14ac:dyDescent="0.25">
      <c r="B19" s="194" t="s">
        <v>250</v>
      </c>
      <c r="C19" s="194"/>
      <c r="D19" s="194"/>
      <c r="E19" s="194"/>
      <c r="F19" s="194"/>
      <c r="G19" s="146"/>
      <c r="H19" s="146"/>
      <c r="I19" s="146"/>
      <c r="J19" s="146"/>
      <c r="K19" s="146"/>
      <c r="L19" s="146"/>
      <c r="M19" s="146"/>
    </row>
    <row r="20" spans="2:21" ht="24" customHeight="1" x14ac:dyDescent="0.25">
      <c r="B20" s="145"/>
      <c r="C20" s="61"/>
      <c r="D20" s="146"/>
      <c r="E20" s="146"/>
      <c r="F20" s="146"/>
      <c r="G20" s="146"/>
      <c r="H20" s="146"/>
      <c r="I20" s="146"/>
      <c r="J20" s="146"/>
      <c r="U20" s="188"/>
    </row>
    <row r="21" spans="2:21" ht="27" x14ac:dyDescent="0.25">
      <c r="B21" s="165" t="s">
        <v>1</v>
      </c>
      <c r="C21" s="165" t="s">
        <v>180</v>
      </c>
      <c r="D21" s="165" t="s">
        <v>181</v>
      </c>
      <c r="E21" s="165" t="s">
        <v>209</v>
      </c>
      <c r="F21" s="146"/>
      <c r="G21" s="146"/>
      <c r="H21" s="146"/>
      <c r="I21" s="146"/>
      <c r="J21" s="146"/>
      <c r="U21" s="188"/>
    </row>
    <row r="22" spans="2:21" ht="13.5" x14ac:dyDescent="0.25">
      <c r="B22" s="81" t="s">
        <v>103</v>
      </c>
      <c r="C22" s="82">
        <v>103487.48699999999</v>
      </c>
      <c r="D22" s="82">
        <v>32731.767640000002</v>
      </c>
      <c r="E22" s="83">
        <f>+(D22-C22)/C22</f>
        <v>-0.68371279863042755</v>
      </c>
      <c r="G22" s="146"/>
      <c r="H22" s="146"/>
      <c r="I22" s="146"/>
      <c r="J22" s="146"/>
    </row>
    <row r="23" spans="2:21" ht="13.5" x14ac:dyDescent="0.25">
      <c r="B23" s="81" t="s">
        <v>248</v>
      </c>
      <c r="C23" s="82">
        <v>67352.489799999996</v>
      </c>
      <c r="D23" s="82">
        <v>77430.293459999986</v>
      </c>
      <c r="E23" s="83">
        <f>+(D23-C23)/C23</f>
        <v>0.14962778198587087</v>
      </c>
      <c r="G23" s="146"/>
      <c r="H23" s="146"/>
      <c r="I23" s="146"/>
      <c r="J23" s="146"/>
    </row>
    <row r="24" spans="2:21" ht="13.5" x14ac:dyDescent="0.25">
      <c r="B24" s="81" t="s">
        <v>43</v>
      </c>
      <c r="C24" s="82">
        <v>3055463.53101</v>
      </c>
      <c r="D24" s="82">
        <v>590184.62211999996</v>
      </c>
      <c r="E24" s="83">
        <f>+(D24-C24)/C24</f>
        <v>-0.80684285178657944</v>
      </c>
      <c r="G24" s="146"/>
      <c r="H24" s="146"/>
      <c r="I24" s="146"/>
      <c r="J24" s="146"/>
    </row>
    <row r="25" spans="2:21" ht="13.5" x14ac:dyDescent="0.25">
      <c r="B25" s="81" t="s">
        <v>5</v>
      </c>
      <c r="C25" s="82">
        <v>2531838.4015100002</v>
      </c>
      <c r="D25" s="84">
        <v>3205191.21563</v>
      </c>
      <c r="E25" s="83">
        <f>+(D25-C25)/C25</f>
        <v>0.26595410422656085</v>
      </c>
      <c r="G25" s="146"/>
      <c r="H25" s="146"/>
      <c r="I25" s="146"/>
      <c r="J25" s="146"/>
    </row>
    <row r="26" spans="2:21" ht="13.5" x14ac:dyDescent="0.25">
      <c r="B26" s="81" t="s">
        <v>42</v>
      </c>
      <c r="C26" s="82">
        <v>19038326.902240001</v>
      </c>
      <c r="D26" s="82">
        <v>22768114.231249999</v>
      </c>
      <c r="E26" s="83">
        <f>+(D26-C26)/C26</f>
        <v>0.19590940675418075</v>
      </c>
      <c r="G26" s="146"/>
      <c r="H26" s="146"/>
      <c r="I26" s="146"/>
      <c r="J26" s="146"/>
    </row>
    <row r="27" spans="2:21" ht="24" customHeight="1" x14ac:dyDescent="0.25">
      <c r="B27" s="145"/>
      <c r="C27" s="146"/>
      <c r="D27" s="146"/>
      <c r="E27" s="146"/>
      <c r="F27" s="146"/>
      <c r="G27" s="146"/>
      <c r="H27" s="146"/>
      <c r="I27" s="146"/>
      <c r="J27" s="146"/>
    </row>
    <row r="28" spans="2:21" ht="31.5" customHeight="1" x14ac:dyDescent="0.25">
      <c r="B28" s="145"/>
      <c r="C28" s="145"/>
      <c r="D28" s="145"/>
      <c r="E28" s="145"/>
      <c r="F28" s="146"/>
      <c r="G28" s="146"/>
      <c r="H28" s="146"/>
      <c r="I28" s="146"/>
      <c r="J28" s="146"/>
      <c r="K28" s="146"/>
      <c r="L28" s="146"/>
      <c r="M28" s="146"/>
    </row>
    <row r="29" spans="2:21" ht="31.5" customHeight="1" x14ac:dyDescent="0.25">
      <c r="B29" s="145"/>
      <c r="C29" s="145"/>
      <c r="D29" s="145"/>
      <c r="E29" s="145"/>
      <c r="F29" s="146"/>
      <c r="G29" s="146"/>
      <c r="H29" s="146"/>
      <c r="I29" s="146"/>
      <c r="J29" s="146"/>
      <c r="K29" s="146"/>
      <c r="L29" s="146"/>
      <c r="M29" s="146"/>
    </row>
    <row r="30" spans="2:21" ht="31.5" customHeight="1" x14ac:dyDescent="0.25">
      <c r="B30" s="145"/>
      <c r="C30" s="145"/>
      <c r="D30" s="145"/>
      <c r="E30" s="145"/>
      <c r="F30" s="146"/>
      <c r="G30" s="146"/>
      <c r="H30" s="146"/>
      <c r="I30" s="146"/>
      <c r="J30" s="146"/>
      <c r="K30" s="146"/>
      <c r="L30" s="146"/>
      <c r="M30" s="146"/>
    </row>
    <row r="31" spans="2:21" ht="31.5" customHeight="1" x14ac:dyDescent="0.25">
      <c r="B31" s="145"/>
      <c r="C31" s="145"/>
      <c r="D31" s="145"/>
      <c r="E31" s="145"/>
      <c r="F31" s="146"/>
      <c r="G31" s="146"/>
      <c r="H31" s="146"/>
      <c r="I31" s="146"/>
      <c r="J31" s="146"/>
      <c r="K31" s="146"/>
      <c r="L31" s="146"/>
      <c r="M31" s="146"/>
    </row>
    <row r="32" spans="2:21" ht="31.5" customHeight="1" x14ac:dyDescent="0.25">
      <c r="B32" s="195"/>
      <c r="C32" s="195"/>
      <c r="D32" s="195"/>
      <c r="E32" s="195"/>
      <c r="F32" s="146"/>
      <c r="G32" s="146"/>
      <c r="H32" s="146"/>
      <c r="I32" s="146"/>
      <c r="J32" s="146"/>
      <c r="K32" s="146"/>
      <c r="L32" s="146"/>
      <c r="M32" s="146"/>
    </row>
    <row r="33" spans="2:13" ht="31.5" customHeight="1" x14ac:dyDescent="0.25">
      <c r="B33" s="145"/>
      <c r="C33" s="145"/>
      <c r="D33" s="145"/>
      <c r="E33" s="145"/>
      <c r="F33" s="146"/>
      <c r="G33" s="146"/>
      <c r="H33" s="146"/>
      <c r="I33" s="146"/>
      <c r="J33" s="146"/>
      <c r="K33" s="146"/>
      <c r="L33" s="146"/>
      <c r="M33" s="146"/>
    </row>
    <row r="34" spans="2:13" ht="31.5" customHeight="1" x14ac:dyDescent="0.25">
      <c r="B34" s="145"/>
      <c r="C34" s="145"/>
      <c r="D34" s="145"/>
      <c r="E34" s="145"/>
      <c r="F34" s="146"/>
      <c r="G34" s="146"/>
      <c r="H34" s="146"/>
      <c r="I34" s="146"/>
      <c r="J34" s="146"/>
      <c r="K34" s="146"/>
      <c r="L34" s="146"/>
      <c r="M34" s="146"/>
    </row>
    <row r="35" spans="2:13" ht="31.5" customHeight="1" x14ac:dyDescent="0.25">
      <c r="B35" s="145"/>
      <c r="C35" s="145"/>
      <c r="D35" s="145"/>
      <c r="E35" s="145"/>
      <c r="F35" s="146"/>
      <c r="G35" s="146"/>
      <c r="H35" s="146"/>
      <c r="I35" s="146"/>
      <c r="J35" s="146"/>
      <c r="K35" s="146"/>
      <c r="L35" s="146"/>
      <c r="M35" s="146"/>
    </row>
    <row r="36" spans="2:13" ht="13.5" x14ac:dyDescent="0.25">
      <c r="C36" s="145"/>
      <c r="D36" s="145"/>
      <c r="E36" s="145"/>
      <c r="F36" s="146"/>
      <c r="G36" s="146"/>
      <c r="H36" s="146"/>
      <c r="I36" s="146"/>
      <c r="J36" s="146"/>
      <c r="K36" s="146"/>
      <c r="L36" s="146"/>
      <c r="M36" s="146"/>
    </row>
    <row r="37" spans="2:13" ht="15" customHeight="1" x14ac:dyDescent="0.25">
      <c r="B37" s="22" t="s">
        <v>159</v>
      </c>
      <c r="C37" s="145"/>
      <c r="D37" s="145"/>
      <c r="E37" s="145"/>
      <c r="F37" s="146"/>
      <c r="G37" s="146"/>
      <c r="H37" s="146"/>
      <c r="I37" s="146"/>
      <c r="J37" s="146"/>
      <c r="K37" s="146"/>
      <c r="L37" s="146"/>
      <c r="M37" s="146"/>
    </row>
    <row r="38" spans="2:13" ht="15" customHeight="1" x14ac:dyDescent="0.3">
      <c r="B38" s="18" t="s">
        <v>185</v>
      </c>
    </row>
    <row r="39" spans="2:13" ht="15" customHeight="1" x14ac:dyDescent="0.25">
      <c r="B39" s="146"/>
    </row>
    <row r="40" spans="2:13" ht="15" customHeight="1" x14ac:dyDescent="0.25">
      <c r="B40" s="146"/>
    </row>
    <row r="41" spans="2:13" ht="15" customHeight="1" x14ac:dyDescent="0.25">
      <c r="B41" s="146"/>
    </row>
    <row r="42" spans="2:13" ht="15" customHeight="1" x14ac:dyDescent="0.25">
      <c r="B42" s="146"/>
    </row>
    <row r="43" spans="2:13" ht="15" customHeight="1" x14ac:dyDescent="0.25">
      <c r="B43" s="146"/>
    </row>
    <row r="44" spans="2:13" ht="15" customHeight="1" x14ac:dyDescent="0.25">
      <c r="B44" s="146"/>
    </row>
    <row r="45" spans="2:13" ht="15" customHeight="1" x14ac:dyDescent="0.25">
      <c r="B45" s="146"/>
    </row>
    <row r="46" spans="2:13" ht="15" customHeight="1" x14ac:dyDescent="0.25">
      <c r="B46" s="146"/>
    </row>
    <row r="47" spans="2:13" ht="15" customHeight="1" x14ac:dyDescent="0.25">
      <c r="B47" s="146"/>
    </row>
    <row r="48" spans="2:13" ht="15" customHeight="1" x14ac:dyDescent="0.25">
      <c r="B48" s="146"/>
    </row>
    <row r="49" spans="2:13" ht="15" customHeight="1" x14ac:dyDescent="0.25">
      <c r="B49" s="146"/>
    </row>
    <row r="50" spans="2:13" ht="15" customHeight="1" x14ac:dyDescent="0.25">
      <c r="B50" s="146"/>
    </row>
    <row r="51" spans="2:13" ht="15" customHeight="1" x14ac:dyDescent="0.25">
      <c r="B51" s="146"/>
    </row>
    <row r="52" spans="2:13" ht="15" customHeight="1" x14ac:dyDescent="0.25">
      <c r="B52" s="146"/>
    </row>
    <row r="53" spans="2:13" ht="15" customHeight="1" x14ac:dyDescent="0.25">
      <c r="B53" s="146"/>
    </row>
    <row r="54" spans="2:13" ht="15" customHeight="1" x14ac:dyDescent="0.25">
      <c r="B54" s="146"/>
    </row>
    <row r="55" spans="2:13" ht="13.5" x14ac:dyDescent="0.25"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</row>
    <row r="56" spans="2:13" ht="13.5" x14ac:dyDescent="0.25"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</row>
    <row r="57" spans="2:13" ht="13.5" x14ac:dyDescent="0.25"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</row>
    <row r="58" spans="2:13" ht="13.5" x14ac:dyDescent="0.25"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</row>
    <row r="59" spans="2:13" ht="13.5" x14ac:dyDescent="0.25"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</row>
    <row r="60" spans="2:13" ht="13.5" x14ac:dyDescent="0.25"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</row>
    <row r="61" spans="2:13" ht="13.5" x14ac:dyDescent="0.25"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</row>
    <row r="62" spans="2:13" ht="13.5" x14ac:dyDescent="0.25">
      <c r="B62" s="190"/>
      <c r="C62" s="189"/>
      <c r="D62" s="189"/>
      <c r="E62" s="189"/>
      <c r="F62" s="146"/>
      <c r="G62" s="146"/>
      <c r="H62" s="146"/>
      <c r="I62" s="146"/>
      <c r="J62" s="146"/>
      <c r="K62" s="146"/>
      <c r="L62" s="146"/>
      <c r="M62" s="146"/>
    </row>
    <row r="63" spans="2:13" ht="13.5" x14ac:dyDescent="0.25">
      <c r="B63" s="190"/>
      <c r="C63" s="189"/>
      <c r="D63" s="189"/>
      <c r="E63" s="189"/>
      <c r="F63" s="146"/>
      <c r="G63" s="146"/>
      <c r="H63" s="146"/>
      <c r="I63" s="146"/>
      <c r="J63" s="146"/>
      <c r="K63" s="146"/>
      <c r="L63" s="146"/>
      <c r="M63" s="146"/>
    </row>
  </sheetData>
  <autoFilter ref="B21:D21" xr:uid="{00000000-0009-0000-0000-000007000000}">
    <sortState xmlns:xlrd2="http://schemas.microsoft.com/office/spreadsheetml/2017/richdata2" ref="B15:D19">
      <sortCondition ref="D14"/>
    </sortState>
  </autoFilter>
  <mergeCells count="8">
    <mergeCell ref="U20:U21"/>
    <mergeCell ref="B62:E62"/>
    <mergeCell ref="B63:E63"/>
    <mergeCell ref="B19:F19"/>
    <mergeCell ref="B32:E32"/>
    <mergeCell ref="B8:F8"/>
    <mergeCell ref="B10:F10"/>
    <mergeCell ref="B11:F11"/>
  </mergeCells>
  <hyperlinks>
    <hyperlink ref="B38" r:id="rId1" xr:uid="{00000000-0004-0000-0700-000000000000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B7:J1009"/>
  <sheetViews>
    <sheetView showGridLines="0" zoomScaleNormal="100" workbookViewId="0">
      <selection activeCell="E26" sqref="E26"/>
    </sheetView>
  </sheetViews>
  <sheetFormatPr baseColWidth="10" defaultColWidth="14.42578125" defaultRowHeight="15" customHeight="1" x14ac:dyDescent="0.25"/>
  <cols>
    <col min="1" max="1" width="14.42578125" style="22"/>
    <col min="2" max="2" width="51.7109375" style="22" customWidth="1"/>
    <col min="3" max="3" width="16.85546875" style="22" customWidth="1"/>
    <col min="4" max="4" width="17" style="22" customWidth="1"/>
    <col min="5" max="5" width="15.7109375" style="22" customWidth="1"/>
    <col min="6" max="6" width="21" style="22" customWidth="1"/>
    <col min="7" max="7" width="10.7109375" style="22" customWidth="1"/>
    <col min="8" max="8" width="12.42578125" style="22" bestFit="1" customWidth="1"/>
    <col min="9" max="10" width="14.140625" style="22" customWidth="1"/>
    <col min="11" max="27" width="10.7109375" style="22" customWidth="1"/>
    <col min="28" max="16384" width="14.42578125" style="22"/>
  </cols>
  <sheetData>
    <row r="7" spans="2:10" ht="21" customHeight="1" x14ac:dyDescent="0.25">
      <c r="B7" s="182" t="s">
        <v>153</v>
      </c>
      <c r="C7" s="182"/>
      <c r="D7" s="182"/>
      <c r="E7" s="182"/>
    </row>
    <row r="8" spans="2:10" ht="13.5" x14ac:dyDescent="0.25">
      <c r="B8" s="182" t="s">
        <v>19</v>
      </c>
      <c r="C8" s="182"/>
      <c r="D8" s="182"/>
      <c r="E8" s="182"/>
      <c r="F8" s="146"/>
    </row>
    <row r="9" spans="2:10" ht="13.5" x14ac:dyDescent="0.25">
      <c r="B9" s="190" t="s">
        <v>182</v>
      </c>
      <c r="C9" s="190"/>
      <c r="D9" s="190"/>
      <c r="E9" s="190"/>
      <c r="F9" s="146"/>
    </row>
    <row r="10" spans="2:10" ht="13.5" x14ac:dyDescent="0.25">
      <c r="B10" s="198" t="s">
        <v>0</v>
      </c>
      <c r="C10" s="198"/>
      <c r="D10" s="198"/>
      <c r="E10" s="198"/>
      <c r="F10" s="146"/>
    </row>
    <row r="11" spans="2:10" ht="27" x14ac:dyDescent="0.25">
      <c r="B11" s="165" t="s">
        <v>1</v>
      </c>
      <c r="C11" s="165" t="s">
        <v>180</v>
      </c>
      <c r="D11" s="165" t="s">
        <v>181</v>
      </c>
      <c r="E11" s="165" t="s">
        <v>249</v>
      </c>
      <c r="F11" s="165" t="s">
        <v>3</v>
      </c>
    </row>
    <row r="12" spans="2:10" ht="13.5" x14ac:dyDescent="0.25">
      <c r="B12" s="175" t="s">
        <v>16</v>
      </c>
      <c r="C12" s="85">
        <f>+SUM(C13:C21)</f>
        <v>24796468.811559994</v>
      </c>
      <c r="D12" s="85">
        <f>+SUM(D13:D21)</f>
        <v>26673652.130099997</v>
      </c>
      <c r="E12" s="86">
        <f t="shared" ref="E12:E21" si="0">((D12-C12)/(C12))</f>
        <v>7.5703654935934644E-2</v>
      </c>
      <c r="F12" s="148">
        <f>D12/D12</f>
        <v>1</v>
      </c>
      <c r="I12" s="23"/>
      <c r="J12" s="23"/>
    </row>
    <row r="13" spans="2:10" ht="13.5" x14ac:dyDescent="0.25">
      <c r="B13" s="87" t="s">
        <v>21</v>
      </c>
      <c r="C13" s="88">
        <v>8789469.3357099984</v>
      </c>
      <c r="D13" s="85">
        <v>9328723.6367099993</v>
      </c>
      <c r="E13" s="86">
        <f t="shared" si="0"/>
        <v>6.1352316095934237E-2</v>
      </c>
      <c r="F13" s="148">
        <f t="shared" ref="F13:F21" si="1">D13/$D$12</f>
        <v>0.3497355214505089</v>
      </c>
      <c r="H13" s="50"/>
      <c r="I13" s="23"/>
      <c r="J13" s="23"/>
    </row>
    <row r="14" spans="2:10" ht="13.5" x14ac:dyDescent="0.25">
      <c r="B14" s="87" t="s">
        <v>24</v>
      </c>
      <c r="C14" s="88">
        <v>7061922.4539899994</v>
      </c>
      <c r="D14" s="85">
        <v>9041030.3096799999</v>
      </c>
      <c r="E14" s="86">
        <f t="shared" si="0"/>
        <v>0.28025057887343424</v>
      </c>
      <c r="F14" s="148">
        <f t="shared" si="1"/>
        <v>0.33894984704691455</v>
      </c>
      <c r="I14" s="23"/>
      <c r="J14" s="23"/>
    </row>
    <row r="15" spans="2:10" ht="13.5" x14ac:dyDescent="0.25">
      <c r="B15" s="87" t="s">
        <v>26</v>
      </c>
      <c r="C15" s="88">
        <v>5047738.9015899999</v>
      </c>
      <c r="D15" s="85">
        <v>7040550.7706300002</v>
      </c>
      <c r="E15" s="86">
        <f t="shared" si="0"/>
        <v>0.39479297719069412</v>
      </c>
      <c r="F15" s="148">
        <f t="shared" si="1"/>
        <v>0.26395151051269278</v>
      </c>
      <c r="I15" s="23"/>
      <c r="J15" s="23"/>
    </row>
    <row r="16" spans="2:10" ht="13.5" x14ac:dyDescent="0.25">
      <c r="B16" s="87" t="s">
        <v>23</v>
      </c>
      <c r="C16" s="88">
        <v>772696.84232000005</v>
      </c>
      <c r="D16" s="85">
        <v>557698.67047999997</v>
      </c>
      <c r="E16" s="86">
        <f t="shared" si="0"/>
        <v>-0.27824388565439745</v>
      </c>
      <c r="F16" s="148">
        <f t="shared" si="1"/>
        <v>2.0908223131944594E-2</v>
      </c>
      <c r="I16" s="23"/>
      <c r="J16" s="23"/>
    </row>
    <row r="17" spans="2:10" ht="13.5" x14ac:dyDescent="0.25">
      <c r="B17" s="87" t="s">
        <v>108</v>
      </c>
      <c r="C17" s="88">
        <v>2572465.9067399995</v>
      </c>
      <c r="D17" s="85">
        <v>262693.69024999999</v>
      </c>
      <c r="E17" s="86">
        <f t="shared" si="0"/>
        <v>-0.89788253769982784</v>
      </c>
      <c r="F17" s="148">
        <f t="shared" si="1"/>
        <v>9.848433539161372E-3</v>
      </c>
      <c r="I17" s="23"/>
      <c r="J17" s="23"/>
    </row>
    <row r="18" spans="2:10" ht="13.5" x14ac:dyDescent="0.25">
      <c r="B18" s="87" t="s">
        <v>109</v>
      </c>
      <c r="C18" s="88">
        <v>228602.04190000001</v>
      </c>
      <c r="D18" s="85">
        <v>211437.15869000001</v>
      </c>
      <c r="E18" s="86">
        <f t="shared" si="0"/>
        <v>-7.508630748586502E-2</v>
      </c>
      <c r="F18" s="148">
        <f t="shared" si="1"/>
        <v>7.9268169824934787E-3</v>
      </c>
      <c r="I18" s="23"/>
      <c r="J18" s="23"/>
    </row>
    <row r="19" spans="2:10" ht="13.5" x14ac:dyDescent="0.25">
      <c r="B19" s="87" t="s">
        <v>118</v>
      </c>
      <c r="C19" s="89">
        <v>204937.03472999998</v>
      </c>
      <c r="D19" s="90">
        <v>142124.68982</v>
      </c>
      <c r="E19" s="91">
        <f t="shared" si="0"/>
        <v>-0.30649582196187164</v>
      </c>
      <c r="F19" s="149">
        <f t="shared" si="1"/>
        <v>5.3282800992826467E-3</v>
      </c>
      <c r="I19" s="23"/>
      <c r="J19" s="23"/>
    </row>
    <row r="20" spans="2:10" ht="13.5" x14ac:dyDescent="0.25">
      <c r="B20" s="87" t="s">
        <v>22</v>
      </c>
      <c r="C20" s="92">
        <v>99997.063099999999</v>
      </c>
      <c r="D20" s="68">
        <v>89167.718410000016</v>
      </c>
      <c r="E20" s="93">
        <f t="shared" si="0"/>
        <v>-0.10829662746365182</v>
      </c>
      <c r="F20" s="150">
        <f t="shared" si="1"/>
        <v>3.3429137478095216E-3</v>
      </c>
      <c r="I20" s="23"/>
      <c r="J20" s="23"/>
    </row>
    <row r="21" spans="2:10" s="7" customFormat="1" ht="16.5" x14ac:dyDescent="0.3">
      <c r="B21" s="87" t="s">
        <v>25</v>
      </c>
      <c r="C21" s="92">
        <v>18639.231480000002</v>
      </c>
      <c r="D21" s="94">
        <v>225.48542999999998</v>
      </c>
      <c r="E21" s="93">
        <f t="shared" si="0"/>
        <v>-0.98790264339804201</v>
      </c>
      <c r="F21" s="150">
        <f t="shared" si="1"/>
        <v>8.4534891922636257E-6</v>
      </c>
      <c r="I21" s="151"/>
      <c r="J21" s="151"/>
    </row>
    <row r="22" spans="2:10" s="7" customFormat="1" ht="13.5" x14ac:dyDescent="0.25">
      <c r="I22" s="151"/>
    </row>
    <row r="23" spans="2:10" s="7" customFormat="1" ht="28.5" customHeight="1" x14ac:dyDescent="0.25">
      <c r="B23" s="197" t="s">
        <v>252</v>
      </c>
      <c r="C23" s="197"/>
      <c r="D23" s="197"/>
      <c r="E23" s="197"/>
      <c r="F23" s="36"/>
      <c r="I23" s="151"/>
    </row>
    <row r="24" spans="2:10" ht="13.5" x14ac:dyDescent="0.25">
      <c r="B24" s="152"/>
      <c r="C24" s="152"/>
      <c r="D24" s="152"/>
      <c r="E24" s="152"/>
      <c r="F24" s="152"/>
      <c r="I24" s="23"/>
    </row>
    <row r="25" spans="2:10" ht="67.5" x14ac:dyDescent="0.25">
      <c r="B25" s="165" t="s">
        <v>119</v>
      </c>
      <c r="C25" s="165">
        <v>2024</v>
      </c>
      <c r="D25" s="165">
        <v>2025</v>
      </c>
      <c r="E25" s="165" t="s">
        <v>249</v>
      </c>
    </row>
    <row r="26" spans="2:10" ht="13.5" x14ac:dyDescent="0.25">
      <c r="B26" s="30" t="s">
        <v>86</v>
      </c>
      <c r="C26" s="42">
        <f>+SUM(C16+C17+C18+C19+C20+C21)</f>
        <v>3897338.1202699994</v>
      </c>
      <c r="D26" s="42">
        <f>+SUM(D16+D17+D18+D19+D20+D21)</f>
        <v>1263347.4130799999</v>
      </c>
      <c r="E26" s="39">
        <f>((D26-C26)/(C26))</f>
        <v>-0.67584351829538525</v>
      </c>
    </row>
    <row r="27" spans="2:10" ht="15" customHeight="1" x14ac:dyDescent="0.25">
      <c r="C27" s="50"/>
      <c r="D27" s="50"/>
    </row>
    <row r="28" spans="2:10" ht="13.5" x14ac:dyDescent="0.25">
      <c r="B28" s="153"/>
      <c r="C28" s="50"/>
      <c r="D28" s="50"/>
    </row>
    <row r="29" spans="2:10" ht="15" customHeight="1" x14ac:dyDescent="0.25">
      <c r="B29" s="22" t="s">
        <v>159</v>
      </c>
    </row>
    <row r="30" spans="2:10" ht="15.75" customHeight="1" x14ac:dyDescent="0.3">
      <c r="B30" s="18" t="s">
        <v>186</v>
      </c>
    </row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5">
    <mergeCell ref="B23:E23"/>
    <mergeCell ref="B7:E7"/>
    <mergeCell ref="B8:E8"/>
    <mergeCell ref="B9:E9"/>
    <mergeCell ref="B10:E10"/>
  </mergeCells>
  <hyperlinks>
    <hyperlink ref="B30" r:id="rId1" xr:uid="{00000000-0004-0000-0800-000000000000}"/>
  </hyperlinks>
  <pageMargins left="0.7" right="0.7" top="0.75" bottom="0.75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ÍNDICE</vt:lpstr>
      <vt:lpstr>Cuadro 1</vt:lpstr>
      <vt:lpstr>Gráfica 1</vt:lpstr>
      <vt:lpstr>Cuadro 2</vt:lpstr>
      <vt:lpstr>Cuadro 3</vt:lpstr>
      <vt:lpstr>Gráfica 2</vt:lpstr>
      <vt:lpstr>Gráfica 3</vt:lpstr>
      <vt:lpstr>Gráfica 4</vt:lpstr>
      <vt:lpstr>Cuadro 4</vt:lpstr>
      <vt:lpstr>Gráfica 5</vt:lpstr>
      <vt:lpstr>Cuadro 5</vt:lpstr>
      <vt:lpstr>Destacado</vt:lpstr>
      <vt:lpstr>Destacado!Área_de_impresión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Análisis</cp:lastModifiedBy>
  <dcterms:created xsi:type="dcterms:W3CDTF">2024-07-25T15:17:56Z</dcterms:created>
  <dcterms:modified xsi:type="dcterms:W3CDTF">2026-02-27T20:27:02Z</dcterms:modified>
</cp:coreProperties>
</file>