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A:\1S.3 DEI\1S.3.1 SEI\1S.3.1.5 Publicaciones SEI\Boletines\2026\BASES PARA CARGA\Finanzas Públicas\"/>
    </mc:Choice>
  </mc:AlternateContent>
  <xr:revisionPtr revIDLastSave="0" documentId="13_ncr:1_{C206A43E-560E-48AC-A3BB-05CC8C396930}" xr6:coauthVersionLast="47" xr6:coauthVersionMax="47" xr10:uidLastSave="{00000000-0000-0000-0000-000000000000}"/>
  <bookViews>
    <workbookView xWindow="-120" yWindow="-120" windowWidth="29040" windowHeight="15840" tabRatio="637" xr2:uid="{00000000-000D-0000-FFFF-FFFF00000000}"/>
  </bookViews>
  <sheets>
    <sheet name="ÍNDICE" sheetId="14" r:id="rId1"/>
    <sheet name="Cuadro 1" sheetId="1" r:id="rId2"/>
    <sheet name="Gráfica 1" sheetId="16" r:id="rId3"/>
    <sheet name="Cuadro 2" sheetId="2" r:id="rId4"/>
    <sheet name="Cuadro 3" sheetId="4" r:id="rId5"/>
    <sheet name="Gráfica 2" sheetId="8" r:id="rId6"/>
    <sheet name="Gráfica 3" sheetId="7" r:id="rId7"/>
    <sheet name="Gráfica 4" sheetId="6" r:id="rId8"/>
    <sheet name="Cuadro 4" sheetId="3" r:id="rId9"/>
    <sheet name="Gráfica 5" sheetId="9" r:id="rId10"/>
    <sheet name="Cuadro 5" sheetId="5" r:id="rId11"/>
  </sheets>
  <externalReferences>
    <externalReference r:id="rId12"/>
  </externalReferences>
  <definedNames>
    <definedName name="_xlnm._FilterDatabase" localSheetId="1" hidden="1">'Cuadro 1'!$B$42:$C$42</definedName>
    <definedName name="_xlnm._FilterDatabase" localSheetId="5" hidden="1">'Gráfica 2'!$B$11:$C$11</definedName>
    <definedName name="_xlnm._FilterDatabase" localSheetId="6" hidden="1">'Gráfica 3'!$G$11:$I$11</definedName>
    <definedName name="_xlnm._FilterDatabase" localSheetId="7" hidden="1">'Gráfica 4'!$B$20:$D$20</definedName>
    <definedName name="_xlnm.Print_Area" localSheetId="0">ÍNDICE!$A$1:$E$30</definedName>
  </definedNames>
  <calcPr calcId="181029"/>
  <extLst>
    <ext uri="GoogleSheetsCustomDataVersion2">
      <go:sheetsCustomData xmlns:go="http://customooxmlschemas.google.com/" r:id="rId16" roundtripDataChecksum="8L3YjQBonME7r/+HzHW52VYV6iansju6/5nQkXFJHJQ="/>
    </ext>
  </extLst>
</workbook>
</file>

<file path=xl/calcChain.xml><?xml version="1.0" encoding="utf-8"?>
<calcChain xmlns="http://schemas.openxmlformats.org/spreadsheetml/2006/main">
  <c r="C34" i="8" l="1"/>
  <c r="E15" i="4" l="1"/>
  <c r="D22" i="4"/>
  <c r="D26" i="3" l="1"/>
  <c r="I16" i="7"/>
  <c r="C41" i="8"/>
  <c r="F17" i="8" s="1"/>
  <c r="C42" i="8"/>
  <c r="F15" i="8" s="1"/>
  <c r="C43" i="8"/>
  <c r="F14" i="8" s="1"/>
  <c r="C44" i="8"/>
  <c r="F13" i="8" s="1"/>
  <c r="C40" i="8"/>
  <c r="F16" i="8" s="1"/>
  <c r="C39" i="8"/>
  <c r="C45" i="8" l="1"/>
  <c r="K16" i="7"/>
  <c r="F18" i="8"/>
  <c r="D45" i="1"/>
  <c r="E18" i="1"/>
  <c r="D13" i="1" l="1"/>
  <c r="D14" i="5" l="1"/>
  <c r="C13" i="5"/>
  <c r="D13" i="5" s="1"/>
  <c r="C13" i="3"/>
  <c r="C14" i="3"/>
  <c r="C15" i="3"/>
  <c r="C16" i="3"/>
  <c r="C17" i="3"/>
  <c r="C18" i="3"/>
  <c r="C19" i="3"/>
  <c r="C20" i="3"/>
  <c r="C21" i="3"/>
  <c r="C23" i="6"/>
  <c r="D23" i="6"/>
  <c r="D21" i="6"/>
  <c r="C21" i="6"/>
  <c r="D22" i="6"/>
  <c r="C22" i="6"/>
  <c r="D25" i="6"/>
  <c r="C25" i="6"/>
  <c r="D24" i="6"/>
  <c r="C24" i="6"/>
  <c r="K12" i="7"/>
  <c r="C23" i="5" l="1"/>
  <c r="C26" i="3" l="1"/>
  <c r="E26" i="3" l="1"/>
  <c r="C23" i="4"/>
  <c r="C22" i="4"/>
  <c r="E22" i="4" s="1"/>
  <c r="D23" i="4"/>
  <c r="E23" i="4" l="1"/>
  <c r="D24" i="4"/>
  <c r="C24" i="4"/>
  <c r="E24" i="4" s="1"/>
  <c r="C49" i="1"/>
  <c r="D49" i="1"/>
  <c r="C45" i="1"/>
  <c r="E45" i="1" s="1"/>
  <c r="E49" i="1" l="1"/>
  <c r="E14" i="2"/>
  <c r="E13" i="2"/>
  <c r="E17" i="1" l="1"/>
  <c r="D34" i="1"/>
  <c r="D13" i="9" l="1"/>
  <c r="D12" i="3"/>
  <c r="D12" i="6"/>
  <c r="H16" i="7"/>
  <c r="J16" i="7" s="1"/>
  <c r="E18" i="4" l="1"/>
  <c r="C13" i="4"/>
  <c r="D13" i="4"/>
  <c r="E13" i="4" l="1"/>
  <c r="C22" i="1"/>
  <c r="D22" i="1"/>
  <c r="C13" i="1"/>
  <c r="C12" i="1" l="1"/>
  <c r="E13" i="1"/>
  <c r="D12" i="1"/>
  <c r="E22" i="1"/>
  <c r="F22" i="1" l="1"/>
  <c r="E12" i="1"/>
  <c r="F13" i="1"/>
  <c r="E17" i="9"/>
  <c r="C13" i="9"/>
  <c r="D16" i="5"/>
  <c r="D15" i="5"/>
  <c r="E13" i="9" l="1"/>
  <c r="F15" i="1"/>
  <c r="F16" i="1"/>
  <c r="F17" i="1"/>
  <c r="F18" i="1"/>
  <c r="F19" i="1"/>
  <c r="F20" i="1"/>
  <c r="F21" i="1"/>
  <c r="F14" i="1"/>
  <c r="E14" i="9" l="1"/>
  <c r="E15" i="9"/>
  <c r="E16" i="9"/>
  <c r="J13" i="7"/>
  <c r="K13" i="7"/>
  <c r="K14" i="7"/>
  <c r="K15" i="7"/>
  <c r="E24" i="1" l="1"/>
  <c r="E14" i="1" l="1"/>
  <c r="D33" i="1" l="1"/>
  <c r="C12" i="3" l="1"/>
  <c r="E12" i="3" s="1"/>
  <c r="J12" i="7"/>
  <c r="C13" i="7"/>
  <c r="C34" i="7"/>
  <c r="B34" i="7"/>
  <c r="B26" i="7"/>
  <c r="C26" i="7"/>
  <c r="B13" i="7"/>
  <c r="B12" i="7" s="1"/>
  <c r="D38" i="7"/>
  <c r="D37" i="7"/>
  <c r="D14" i="7"/>
  <c r="D19" i="7"/>
  <c r="D20" i="7"/>
  <c r="D21" i="7"/>
  <c r="D22" i="7"/>
  <c r="D23" i="7"/>
  <c r="D24" i="7"/>
  <c r="D25" i="7"/>
  <c r="D35" i="7"/>
  <c r="D13" i="7" l="1"/>
  <c r="C12" i="7"/>
  <c r="C12" i="6"/>
  <c r="C12" i="2"/>
  <c r="D12" i="2"/>
  <c r="F13" i="2" l="1"/>
  <c r="F14" i="2"/>
  <c r="E12" i="2"/>
  <c r="E26" i="1"/>
  <c r="E25" i="1"/>
  <c r="E23" i="1"/>
  <c r="E21" i="1"/>
  <c r="E20" i="1"/>
  <c r="E19" i="1"/>
  <c r="E16" i="1"/>
  <c r="E15" i="1"/>
  <c r="F25" i="1" l="1"/>
  <c r="F26" i="1"/>
  <c r="F23" i="1"/>
  <c r="F24" i="1"/>
  <c r="J15" i="7"/>
  <c r="E17" i="6"/>
  <c r="E13" i="6"/>
  <c r="J14" i="7" l="1"/>
  <c r="E17" i="4" l="1"/>
  <c r="E19" i="3" l="1"/>
  <c r="D34" i="7" l="1"/>
  <c r="D26" i="7"/>
  <c r="D27" i="7"/>
  <c r="D28" i="7"/>
  <c r="D30" i="7"/>
  <c r="D31" i="7"/>
  <c r="D15" i="7"/>
  <c r="D16" i="7"/>
  <c r="D17" i="7"/>
  <c r="D18" i="7"/>
  <c r="D12" i="7"/>
  <c r="E15" i="6" l="1"/>
  <c r="E14" i="6"/>
  <c r="E16" i="6"/>
  <c r="E12" i="6"/>
  <c r="E16" i="4" l="1"/>
  <c r="E14" i="4"/>
  <c r="F21" i="3"/>
  <c r="E21" i="3"/>
  <c r="F20" i="3"/>
  <c r="E18" i="3"/>
  <c r="F19" i="3"/>
  <c r="E20" i="3"/>
  <c r="F18" i="3"/>
  <c r="F17" i="3"/>
  <c r="E16" i="3"/>
  <c r="F16" i="3"/>
  <c r="E17" i="3"/>
  <c r="F15" i="3"/>
  <c r="E15" i="3"/>
  <c r="F14" i="3"/>
  <c r="E14" i="3"/>
  <c r="F13" i="3"/>
  <c r="E13" i="3"/>
  <c r="F12" i="3"/>
  <c r="F12" i="2"/>
</calcChain>
</file>

<file path=xl/sharedStrings.xml><?xml version="1.0" encoding="utf-8"?>
<sst xmlns="http://schemas.openxmlformats.org/spreadsheetml/2006/main" count="314" uniqueCount="214">
  <si>
    <t>(Miles de pesos)</t>
  </si>
  <si>
    <t>Concepto</t>
  </si>
  <si>
    <t>Variación Porcentual</t>
  </si>
  <si>
    <t>Distribución porcentual</t>
  </si>
  <si>
    <t>Total de Ingresos</t>
  </si>
  <si>
    <t>Participaciones</t>
  </si>
  <si>
    <t>Impuestos</t>
  </si>
  <si>
    <t>Derechos</t>
  </si>
  <si>
    <t>Incentivos Derivados de la Colaboración Fiscal</t>
  </si>
  <si>
    <t>Productos</t>
  </si>
  <si>
    <t>Aprovechamientos</t>
  </si>
  <si>
    <t>Convenios</t>
  </si>
  <si>
    <t>Transferencias Federales Etiquetadas</t>
  </si>
  <si>
    <t>Otras Transferencias Federales Etiquetadas</t>
  </si>
  <si>
    <t xml:space="preserve">Variación Porcentual </t>
  </si>
  <si>
    <t xml:space="preserve">Distribución porcentual </t>
  </si>
  <si>
    <t>Total de Egresos</t>
  </si>
  <si>
    <t>Gasto Etiquetado</t>
  </si>
  <si>
    <t>Gasto No Etiquetado</t>
  </si>
  <si>
    <t>Egresos devengados bajo la Clasificación por Objeto del Gasto (Capítulo)</t>
  </si>
  <si>
    <t>Cuadro 3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</si>
  <si>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</si>
  <si>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</si>
  <si>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</si>
  <si>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</si>
  <si>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</si>
  <si>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Participaciones y Aportaciones</t>
  </si>
  <si>
    <t>Poder Ejecutivo</t>
  </si>
  <si>
    <t>Poder Legislativo</t>
  </si>
  <si>
    <t>Poder Judicial</t>
  </si>
  <si>
    <t>Organismos Constitucionalmente Autónomos</t>
  </si>
  <si>
    <t>Gobierno</t>
  </si>
  <si>
    <t>Desarrollo Social</t>
  </si>
  <si>
    <t>Desarrollo Económico</t>
  </si>
  <si>
    <t>Otras No Clasificadas en Funciones Anteriores</t>
  </si>
  <si>
    <t>Comportamiento del Saldo de la Deuda Pública</t>
  </si>
  <si>
    <t>Cuadro 5</t>
  </si>
  <si>
    <t>Proporción respecto al PIBE</t>
  </si>
  <si>
    <t>Deuda Total</t>
  </si>
  <si>
    <t>Deuda Directa</t>
  </si>
  <si>
    <t>Bonos Cupón Cero</t>
  </si>
  <si>
    <t>Deuda Avalada o Contingente</t>
  </si>
  <si>
    <t>Gasto Corriente</t>
  </si>
  <si>
    <t>Gasto de Capital</t>
  </si>
  <si>
    <t>Fuente: SPF. Estado Análitico del Ejercicio del Presupuesto de Egresos (Clasificación por Tipo de Gasto).</t>
  </si>
  <si>
    <t>Egresos devengados bajo la Clasificación Funcional del Gasto (Finalidad)</t>
  </si>
  <si>
    <t>Asuntos Financieros y Hacendarios</t>
  </si>
  <si>
    <t>Coordinación de la Política de Gobierno</t>
  </si>
  <si>
    <t>Asuntos de Orden Público y de Seguridad Interior</t>
  </si>
  <si>
    <t>Justicia</t>
  </si>
  <si>
    <t>Legislación</t>
  </si>
  <si>
    <t>Educación</t>
  </si>
  <si>
    <t>Salud</t>
  </si>
  <si>
    <t>Protección Social</t>
  </si>
  <si>
    <t>Recreación, Cultura y Otras Manifestaciones Sociales</t>
  </si>
  <si>
    <t>Vivienda y Servicios a la Comunidad</t>
  </si>
  <si>
    <t>Otros Asuntos Sociales</t>
  </si>
  <si>
    <t>Protección Ambiental</t>
  </si>
  <si>
    <t>Asuntos Económicos, Comerciales y Laborales en General</t>
  </si>
  <si>
    <t>Agropecuaria, Silvicultura, Pesca y Caza</t>
  </si>
  <si>
    <t>Turismo</t>
  </si>
  <si>
    <t>Ciencia, Tecnología e Innovación</t>
  </si>
  <si>
    <t>Combustibles y Energía</t>
  </si>
  <si>
    <t>Comunicaciones</t>
  </si>
  <si>
    <t>Minería, Manufacturas y Construcción</t>
  </si>
  <si>
    <t>Transacciones de la Deuda Pública / Costo Financiero de la Deuda</t>
  </si>
  <si>
    <t>Adeudos de Ejercicios Fiscales Anteriores</t>
  </si>
  <si>
    <t>Saneamiento del Sistema Financiero</t>
  </si>
  <si>
    <t>Fuente: SPF. Estado Analítico del Ejercicio del Presupuesto de Egresos (Clasificación Funcional del Gasto). https://lgcg.puebla.gob.mx/images/estados-analiticos-del-presupuesto-de-egresos/16.-Clas_Finalidad_y_Funcion__1.pdf</t>
  </si>
  <si>
    <t>Egresos Devengados bajo la Clasificación Administrativa por Dependencia</t>
  </si>
  <si>
    <t>Dependencia</t>
  </si>
  <si>
    <t>Secretaría de Educación</t>
  </si>
  <si>
    <t>Secretaría de Planeación y Finanzas</t>
  </si>
  <si>
    <t>Secretaría de Bienestar</t>
  </si>
  <si>
    <t>Secretaría de Infraestructura</t>
  </si>
  <si>
    <t>Secretaría de Seguridad Pública</t>
  </si>
  <si>
    <t>Secretaría de Administración</t>
  </si>
  <si>
    <t>Secretaría de Gobernación</t>
  </si>
  <si>
    <t>Secretaría de Movilidad y Transporte</t>
  </si>
  <si>
    <t>Secretaría de Economía</t>
  </si>
  <si>
    <t>Secretaría de Trabajo</t>
  </si>
  <si>
    <t>Consejería Jurídica</t>
  </si>
  <si>
    <t>Ejecutivo del Estado</t>
  </si>
  <si>
    <t>Suma</t>
  </si>
  <si>
    <t xml:space="preserve">Total </t>
  </si>
  <si>
    <t xml:space="preserve"> (Miles de pesos)</t>
  </si>
  <si>
    <t xml:space="preserve">Deuda no avalada del estado Puebla </t>
  </si>
  <si>
    <t>Municipio de Huauchinango</t>
  </si>
  <si>
    <t>Municipio de Xicotepec</t>
  </si>
  <si>
    <t xml:space="preserve">Concepto </t>
  </si>
  <si>
    <t>Ingresos de Libre Disposición</t>
  </si>
  <si>
    <t>Fondos Distintos de Aportaciones y Otras Transferencias Federales Etiquetadas</t>
  </si>
  <si>
    <t>_</t>
  </si>
  <si>
    <t>Cuarto trimestre                  2023</t>
  </si>
  <si>
    <t>Cuarto trimestre                  2024</t>
  </si>
  <si>
    <t>Otros Ingresos de Libre Disposición</t>
  </si>
  <si>
    <t>Aportaciones</t>
  </si>
  <si>
    <t>Fondos Distintos de Aportaciones</t>
  </si>
  <si>
    <t xml:space="preserve"> Ingresos de Libre de Disposición</t>
  </si>
  <si>
    <t xml:space="preserve"> Transferencias Federales Etiquetadas</t>
  </si>
  <si>
    <t>Pensiones y Jubilaciones</t>
  </si>
  <si>
    <t>Amortizacion de la Deuda y Disminución de Pasivos</t>
  </si>
  <si>
    <t>Cuarto Trimestre 2023 - Cuarto Trimestre 2024</t>
  </si>
  <si>
    <t>Cuarto trimestre 2024</t>
  </si>
  <si>
    <t>Transferencias, Participaciones y Aportaciones entre 
    Diferentes Niveles y Ordenes de Gobierno</t>
  </si>
  <si>
    <t>Fuente: SPF. Estado Analítico del Ejercicio del Presupuesto de Egresos (Clasificación Funcional del Gasto) 2023 y 2024.</t>
  </si>
  <si>
    <t>Inversión Pública</t>
  </si>
  <si>
    <t>Deuda Pública</t>
  </si>
  <si>
    <t>Secretaría de Medio Ambiente, Desarrollo Sustentable y Ordenamiento Territorial</t>
  </si>
  <si>
    <t>Pesos</t>
  </si>
  <si>
    <t>Miles de pesos</t>
  </si>
  <si>
    <t>Egresos Devengados por Clasificación Administrativa por Grupo de Gasto</t>
  </si>
  <si>
    <t>Total de egresos</t>
  </si>
  <si>
    <t>Clasificación Administrativa</t>
  </si>
  <si>
    <t>Total</t>
  </si>
  <si>
    <t>Inversiones Financieras y Otras Provisiones</t>
  </si>
  <si>
    <t xml:space="preserve">Saldo de deuda por tipo del estado de Puebla </t>
  </si>
  <si>
    <t xml:space="preserve">Ingresos estimados </t>
  </si>
  <si>
    <t>Contenido</t>
  </si>
  <si>
    <t>Cuadro 2</t>
  </si>
  <si>
    <t>Cuadro 1</t>
  </si>
  <si>
    <t>Cuadro 4</t>
  </si>
  <si>
    <t>Gráfica 1</t>
  </si>
  <si>
    <t>Gráfica 2</t>
  </si>
  <si>
    <t>Gráfica 3</t>
  </si>
  <si>
    <t>Gráfica 4</t>
  </si>
  <si>
    <t>Página de consulta</t>
  </si>
  <si>
    <t>Variación presupuestal</t>
  </si>
  <si>
    <t>https://ojp.puebla.gob.mx/media/k2/attachments/Ley_de_Ingresos_del_Estado_de_Puebla,_para_el_Ejercicio_Fiscal_2025_T2_11122024.pdf</t>
  </si>
  <si>
    <t>¿Cómo vamos con la recaudación?</t>
  </si>
  <si>
    <t>Primer trimestre</t>
  </si>
  <si>
    <t>Segundo trimestre</t>
  </si>
  <si>
    <t>Tercer trimestre</t>
  </si>
  <si>
    <t>Cuarto trimestre</t>
  </si>
  <si>
    <t>Otras Entidades Paraestatales y Organismos</t>
  </si>
  <si>
    <t>Secretaría del Deporte y Juventud</t>
  </si>
  <si>
    <t>Secretaría de Ciencia, Humanidades, Tecnología e Innovación</t>
  </si>
  <si>
    <t>Secretaría de Desarrollo Económico y Trabajo</t>
  </si>
  <si>
    <t>Secretaría de Planeación, Finanzas y Administración</t>
  </si>
  <si>
    <t>Resto de dependencias</t>
  </si>
  <si>
    <t>Distribución de los Egresos Devengados por Dependencia
2025
(Miles de pesos)</t>
  </si>
  <si>
    <t>Ingresos estimados 2025</t>
  </si>
  <si>
    <t>Ingresos estimados 2024</t>
  </si>
  <si>
    <t>Dif-2025-2024</t>
  </si>
  <si>
    <t>Otros Ingresos de Libre Disposición, Productos, Aprovechamientos, Convenios</t>
  </si>
  <si>
    <t>No Avalada</t>
  </si>
  <si>
    <t>Avalada o Contingente</t>
  </si>
  <si>
    <t>Directa</t>
  </si>
  <si>
    <t>Tasa de variación</t>
  </si>
  <si>
    <t>Secretaría de Arte y Cultura</t>
  </si>
  <si>
    <t>Secretaría de Agricultura y Desarrollo Rural</t>
  </si>
  <si>
    <t>Secretaría de Desarrollo Turístico</t>
  </si>
  <si>
    <t>Secretaría de las Mujeres</t>
  </si>
  <si>
    <t>Secretaría Anticorrupción y Buen Gobierno</t>
  </si>
  <si>
    <t>https://lgcg.puebla.gob.mx/images/estados-analiticos-del-presupuesto-de-egresos/06-13.-_Clasificacion_Administrativa__Dependencias_4.pdf</t>
  </si>
  <si>
    <t>https://lgcg.puebla.gob.mx/images/estados-analiticos-del-presupuesto-de-egresos/06-16.-_Clasificacion_Funcional__Finalidad_y_Funcion_5.pdf</t>
  </si>
  <si>
    <t>https://lgcg.puebla.gob.mx/images/estados-analiticos-del-presupuesto-de-egresos/06-12.-_Clasificacion_Economica_por_Tipo_de_Gasto.c.pdf</t>
  </si>
  <si>
    <t>https://lgcg.puebla.gob.mx/images/estados-analiticos-del-presupuesto-de-egresos/06-11_1.-_clasificacion_por_objeto_del_gastocpdf</t>
  </si>
  <si>
    <t>https://transparenciafiscal.puebla.gob.mx/index.php?option=com_docman&amp;task=doc_download&amp;gid=5403</t>
  </si>
  <si>
    <t>Saldo al 30 de junio de 2025</t>
  </si>
  <si>
    <t>Al 31 de diciembre de 2024 y 30 de junio de 2025</t>
  </si>
  <si>
    <t>https://lgcg.puebla.gob.mx/images/informacion-periodica/Estado_Analitico_de_Ingresos_Detallado_2do_trimestre_2025pdf_1.stado_analitico_de_ingresos_detallado_2do_trimestre_2025pdf</t>
  </si>
  <si>
    <t>https://lgcg.puebla.gob.mx/images/informacion-periodica/Formato_6_a_Estado-Analitico_del_Ejercicio_del_Presupuesto_de_Egresos_Detpdf.ormato_6_a_estado-analitico_del_ejercicio_del_presupuesto_de_egresos_detpdf</t>
  </si>
  <si>
    <t>https://lgcg.puebla.gob.mx/images/informacion-periodica/Formato_6_b_Estado_Analit_del_Ejercicio_1.pdf</t>
  </si>
  <si>
    <t>Saldo de la deuda al 30 de junio de 2025</t>
  </si>
  <si>
    <t>Segundo trimestre de 2025</t>
  </si>
  <si>
    <t>Saldo de la Deuda por tipo 
2024 y 2025 
(Miles de pesos)</t>
  </si>
  <si>
    <t>Comportamiento del Saldo de la Deuda Pública
Segundo trimestre de 2025
(Miles de pesos)</t>
  </si>
  <si>
    <t>De enero a junio del 2024 y 2025</t>
  </si>
  <si>
    <t>Enero a junio                  2024</t>
  </si>
  <si>
    <t>Enero a junio                 2025</t>
  </si>
  <si>
    <t>Enero a Junio                 2025</t>
  </si>
  <si>
    <t>De enero a junio del 2025</t>
  </si>
  <si>
    <t>Enero a junio 2025</t>
  </si>
  <si>
    <t>De enero a junio de 2025</t>
  </si>
  <si>
    <t>Enero a junio 2024</t>
  </si>
  <si>
    <t>Resto de las dependencias</t>
  </si>
  <si>
    <t xml:space="preserve">Servicios Generales, Inversión Pública, Inversiones Financieras y Otras Provisiones, Materiales y Suministros, Deuda Pública </t>
  </si>
  <si>
    <t xml:space="preserve">De enero a junio del 2024 y 2025 </t>
  </si>
  <si>
    <t>Avance de la recaudación sobre los 
ingresos estimados</t>
  </si>
  <si>
    <t>Ejercicio fiscal 2025</t>
  </si>
  <si>
    <t>(Porcentaje)</t>
  </si>
  <si>
    <r>
      <t xml:space="preserve">a/ </t>
    </r>
    <r>
      <rPr>
        <sz val="10"/>
        <color theme="1"/>
        <rFont val="Century Gothic"/>
        <family val="2"/>
      </rPr>
      <t xml:space="preserve">PIB 2023 cifra revisada  </t>
    </r>
  </si>
  <si>
    <r>
      <t>Saldo al 31 de diciembre de 2024</t>
    </r>
    <r>
      <rPr>
        <vertAlign val="superscript"/>
        <sz val="10"/>
        <color theme="0"/>
        <rFont val="Century Gothic"/>
        <family val="2"/>
      </rPr>
      <t>a/</t>
    </r>
  </si>
  <si>
    <t>Ingresos Recaudados del Estado de Puebla por Fuente de Financiamiento</t>
  </si>
  <si>
    <t>Nota: Los egresos de la Secretaría de Planeación, Finanzas y Administración incluyen los devengados por la Secretaría de Administración y la Secretaría de Planeación y Finanzas.</t>
  </si>
  <si>
    <r>
      <t>PIBE 2023 a</t>
    </r>
    <r>
      <rPr>
        <vertAlign val="superscript"/>
        <sz val="10"/>
        <color theme="1"/>
        <rFont val="Century Gothic"/>
        <family val="2"/>
      </rPr>
      <t>/</t>
    </r>
  </si>
  <si>
    <t>Egresos Devengados del Estado de Puebla</t>
  </si>
  <si>
    <t xml:space="preserve">Distribución de los Egresos Devengados por Dependencia </t>
  </si>
  <si>
    <t>Egresos devengados bajo la Clasificación por Tipo de Gasto</t>
  </si>
  <si>
    <t>Gráfica 5</t>
  </si>
  <si>
    <t>Ingresos recaudados por fuente de financiamiento
De enero a junio del 2024 y 2025
(Miles de pesos)</t>
  </si>
  <si>
    <t>Egresos Devengados del Estado de Puebla 
De enero a junio del 2024 y 2025
(Miles de pesos)</t>
  </si>
  <si>
    <t>Egresos Devengados por Clasificación Administrativa por Grupo de Gasto
De enero a junio del 2024 y 2025
(Miles de pesos)</t>
  </si>
  <si>
    <t>Egresos devengados por Clasificación Funcional del Gasto 
De enero a junio del 2024 y 2025
(Miles de pesos)</t>
  </si>
  <si>
    <t xml:space="preserve">Egresos devengados a través del Clasificador por Tipo de Gasto 
De enero a junio del 2024 y 2025
(Miles de pesos) </t>
  </si>
  <si>
    <t>Egresos devengados según la Clasificación por Objeto del Gasto
De enero a junio del 2024 y 2025
(Miles de pesos)</t>
  </si>
  <si>
    <t>Saldo de deuda por tipo del estado de Puebla
Al 31 de diciembre de 2024 y 30 de junio de 2025
(Miles de pesos)</t>
  </si>
  <si>
    <t>Finanzas Públicas</t>
  </si>
  <si>
    <t>Variación porcentual</t>
  </si>
  <si>
    <t>Fuente: SPFA. Estado Analítico del Ingreso Detallado, segundo trimestre 2024 y 2025.</t>
  </si>
  <si>
    <t xml:space="preserve">Fuente: Ley de Ingresos del Estado de Puebla, 2024. </t>
  </si>
  <si>
    <t>Fuente: SPFA. Estado Analítico del Ingreso Detallado, segundo trimestre  2025.</t>
  </si>
  <si>
    <t xml:space="preserve">Variación porcentual </t>
  </si>
  <si>
    <t>Fuente: SPFA. Estado Analítico del Ejercicio del Presupuesto de Egresos Detallado, segundo trimestre 2024 y 2025.</t>
  </si>
  <si>
    <t>Fuente: SPFA. Estado Analítico del Ejercicio del Presupuesto de Egresos (Clasificación por Objeto del Gasto), cuarto trimestre 2023 y 2024.</t>
  </si>
  <si>
    <t>Fuente: SPFA. Clasificación Administrativa-Dependencias, segundo trimestre 2025.</t>
  </si>
  <si>
    <t>Fuente: SPFA. Estado Analítico del Ejercicio del Presupuesto de Egresos (Clasificación Funcional), segundo trimestre 2024 y 2025.</t>
  </si>
  <si>
    <t>Fuente: SPFA. Estado Análitico del Ejercicio del Presupuesto de Egresos (Clasificación por Tipo de Gasto) 2023 y 2024.</t>
  </si>
  <si>
    <t>Fuente: SPFA. Estado Analítico del Ejercicio del Presupuesto de Egresos (Clasificación por Objeto del Gasto), Primer trimestre 2024 y 2025.</t>
  </si>
  <si>
    <r>
      <rPr>
        <vertAlign val="superscript"/>
        <sz val="10"/>
        <color theme="1"/>
        <rFont val="Century Gothic"/>
        <family val="2"/>
      </rPr>
      <t>a/</t>
    </r>
    <r>
      <rPr>
        <sz val="10"/>
        <color theme="1"/>
        <rFont val="Century Gothic"/>
        <family val="2"/>
      </rPr>
      <t xml:space="preserve"> Saldo al cierre del ejercicio fiscal 2024</t>
    </r>
  </si>
  <si>
    <t>Fuente. SPFA. Informe Trimestral de Deuda Pública, primer trimestre 2025.</t>
  </si>
  <si>
    <t>Fuente: SPFA. Informe Trimestral de Deuda Pública. https://www.inegi.org.mx/app/tabulados/default.aspx?pr=19&amp;vr=1&amp;in=1&amp;tp=20&amp;wr=1&amp;cno=1&amp;idrt=3260&amp;opc=p</t>
  </si>
  <si>
    <t>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</si>
</sst>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&quot;-&quot;??_-;_-@"/>
    <numFmt numFmtId="166" formatCode="0.0%"/>
    <numFmt numFmtId="167" formatCode="#,##0.0"/>
    <numFmt numFmtId="168" formatCode="0.0"/>
    <numFmt numFmtId="169" formatCode="_-* #,##0.0_-;\-* #,##0.0_-;_-* &quot;-&quot;??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Gilroy"/>
      <family val="3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Gilroy"/>
      <family val="3"/>
    </font>
    <font>
      <sz val="10"/>
      <color theme="1"/>
      <name val="Helvetica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u/>
      <sz val="11"/>
      <color theme="10"/>
      <name val="Century Gothic"/>
      <family val="2"/>
    </font>
    <font>
      <sz val="10"/>
      <color rgb="FF000000"/>
      <name val="Century Gothic"/>
      <family val="2"/>
    </font>
    <font>
      <vertAlign val="superscript"/>
      <sz val="10"/>
      <color theme="1"/>
      <name val="Century Gothic"/>
      <family val="2"/>
    </font>
    <font>
      <vertAlign val="superscript"/>
      <sz val="10"/>
      <color theme="0"/>
      <name val="Century Gothic"/>
      <family val="2"/>
    </font>
    <font>
      <sz val="11"/>
      <color rgb="FF3F3F3F"/>
      <name val="Century Gothic"/>
      <family val="2"/>
    </font>
    <font>
      <i/>
      <sz val="11"/>
      <color rgb="FF7F7F7F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5F1B2D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2"/>
    <xf numFmtId="43" fontId="4" fillId="0" borderId="2" applyFont="0" applyFill="0" applyBorder="0" applyAlignment="0" applyProtection="0"/>
    <xf numFmtId="9" fontId="4" fillId="0" borderId="2" applyFont="0" applyFill="0" applyBorder="0" applyAlignment="0" applyProtection="0"/>
    <xf numFmtId="0" fontId="8" fillId="4" borderId="16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2" fillId="0" borderId="2" applyFont="0" applyFill="0" applyBorder="0" applyAlignment="0" applyProtection="0"/>
    <xf numFmtId="0" fontId="13" fillId="0" borderId="2"/>
    <xf numFmtId="0" fontId="3" fillId="0" borderId="2"/>
    <xf numFmtId="0" fontId="13" fillId="0" borderId="2"/>
    <xf numFmtId="9" fontId="3" fillId="0" borderId="2" applyFont="0" applyFill="0" applyBorder="0" applyAlignment="0" applyProtection="0"/>
    <xf numFmtId="0" fontId="2" fillId="0" borderId="2"/>
    <xf numFmtId="0" fontId="1" fillId="0" borderId="2"/>
    <xf numFmtId="9" fontId="1" fillId="0" borderId="2" applyFont="0" applyFill="0" applyBorder="0" applyAlignment="0" applyProtection="0"/>
  </cellStyleXfs>
  <cellXfs count="17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8" applyFont="1" applyAlignment="1">
      <alignment wrapText="1"/>
    </xf>
    <xf numFmtId="0" fontId="7" fillId="0" borderId="0" xfId="0" applyFont="1" applyAlignment="1">
      <alignment horizontal="left" vertical="center"/>
    </xf>
    <xf numFmtId="0" fontId="14" fillId="0" borderId="0" xfId="0" applyFont="1"/>
    <xf numFmtId="0" fontId="15" fillId="6" borderId="2" xfId="15" applyFont="1" applyFill="1"/>
    <xf numFmtId="165" fontId="15" fillId="6" borderId="2" xfId="15" applyNumberFormat="1" applyFont="1" applyFill="1"/>
    <xf numFmtId="10" fontId="15" fillId="6" borderId="2" xfId="16" applyNumberFormat="1" applyFont="1" applyFill="1" applyBorder="1"/>
    <xf numFmtId="9" fontId="16" fillId="0" borderId="2" xfId="16" applyFont="1" applyFill="1" applyBorder="1"/>
    <xf numFmtId="0" fontId="15" fillId="0" borderId="2" xfId="0" applyFont="1" applyBorder="1"/>
    <xf numFmtId="165" fontId="15" fillId="0" borderId="6" xfId="0" applyNumberFormat="1" applyFont="1" applyBorder="1"/>
    <xf numFmtId="0" fontId="15" fillId="0" borderId="6" xfId="0" applyFont="1" applyBorder="1"/>
    <xf numFmtId="10" fontId="15" fillId="0" borderId="6" xfId="2" applyNumberFormat="1" applyFont="1" applyFill="1" applyBorder="1"/>
    <xf numFmtId="10" fontId="15" fillId="0" borderId="5" xfId="0" applyNumberFormat="1" applyFont="1" applyBorder="1"/>
    <xf numFmtId="0" fontId="15" fillId="0" borderId="6" xfId="0" applyFont="1" applyBorder="1" applyAlignment="1">
      <alignment wrapText="1"/>
    </xf>
    <xf numFmtId="0" fontId="15" fillId="0" borderId="4" xfId="0" applyFont="1" applyBorder="1" applyAlignment="1">
      <alignment vertical="top" wrapText="1"/>
    </xf>
    <xf numFmtId="43" fontId="15" fillId="0" borderId="0" xfId="1" applyFont="1"/>
    <xf numFmtId="2" fontId="15" fillId="0" borderId="2" xfId="0" applyNumberFormat="1" applyFont="1" applyBorder="1"/>
    <xf numFmtId="0" fontId="18" fillId="0" borderId="0" xfId="8" applyFont="1"/>
    <xf numFmtId="3" fontId="15" fillId="0" borderId="6" xfId="0" applyNumberFormat="1" applyFont="1" applyBorder="1"/>
    <xf numFmtId="43" fontId="15" fillId="0" borderId="6" xfId="1" applyFont="1" applyBorder="1"/>
    <xf numFmtId="164" fontId="15" fillId="0" borderId="2" xfId="0" applyNumberFormat="1" applyFont="1" applyBorder="1"/>
    <xf numFmtId="0" fontId="15" fillId="0" borderId="0" xfId="0" applyFont="1"/>
    <xf numFmtId="165" fontId="15" fillId="0" borderId="0" xfId="0" applyNumberFormat="1" applyFont="1"/>
    <xf numFmtId="0" fontId="15" fillId="0" borderId="6" xfId="0" applyFont="1" applyBorder="1" applyAlignment="1">
      <alignment horizontal="left" vertical="center" wrapText="1"/>
    </xf>
    <xf numFmtId="164" fontId="15" fillId="0" borderId="6" xfId="0" applyNumberFormat="1" applyFont="1" applyBorder="1" applyAlignment="1">
      <alignment wrapText="1"/>
    </xf>
    <xf numFmtId="10" fontId="15" fillId="0" borderId="6" xfId="2" applyNumberFormat="1" applyFont="1" applyFill="1" applyBorder="1" applyAlignment="1">
      <alignment wrapText="1"/>
    </xf>
    <xf numFmtId="43" fontId="15" fillId="0" borderId="6" xfId="1" applyFont="1" applyFill="1" applyBorder="1" applyAlignment="1">
      <alignment horizontal="right" vertical="center"/>
    </xf>
    <xf numFmtId="10" fontId="15" fillId="0" borderId="6" xfId="2" applyNumberFormat="1" applyFont="1" applyFill="1" applyBorder="1" applyAlignment="1">
      <alignment vertical="center"/>
    </xf>
    <xf numFmtId="0" fontId="15" fillId="0" borderId="2" xfId="0" applyFont="1" applyBorder="1" applyAlignment="1">
      <alignment wrapText="1"/>
    </xf>
    <xf numFmtId="0" fontId="15" fillId="0" borderId="8" xfId="0" applyFont="1" applyBorder="1"/>
    <xf numFmtId="0" fontId="15" fillId="0" borderId="8" xfId="0" applyFont="1" applyBorder="1" applyAlignment="1">
      <alignment wrapText="1"/>
    </xf>
    <xf numFmtId="10" fontId="15" fillId="0" borderId="6" xfId="0" applyNumberFormat="1" applyFont="1" applyBorder="1"/>
    <xf numFmtId="9" fontId="15" fillId="0" borderId="5" xfId="0" applyNumberFormat="1" applyFont="1" applyBorder="1"/>
    <xf numFmtId="0" fontId="15" fillId="0" borderId="6" xfId="0" applyFont="1" applyBorder="1" applyAlignment="1">
      <alignment horizontal="left"/>
    </xf>
    <xf numFmtId="4" fontId="15" fillId="0" borderId="6" xfId="0" applyNumberFormat="1" applyFont="1" applyBorder="1"/>
    <xf numFmtId="10" fontId="15" fillId="0" borderId="9" xfId="0" applyNumberFormat="1" applyFont="1" applyBorder="1"/>
    <xf numFmtId="0" fontId="15" fillId="0" borderId="2" xfId="0" applyFont="1" applyBorder="1" applyAlignment="1">
      <alignment vertical="top"/>
    </xf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horizontal="left" wrapText="1"/>
    </xf>
    <xf numFmtId="0" fontId="19" fillId="0" borderId="2" xfId="0" applyFont="1" applyBorder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6" xfId="0" applyFont="1" applyBorder="1"/>
    <xf numFmtId="4" fontId="19" fillId="0" borderId="2" xfId="0" applyNumberFormat="1" applyFont="1" applyBorder="1" applyAlignment="1">
      <alignment horizontal="right"/>
    </xf>
    <xf numFmtId="4" fontId="19" fillId="0" borderId="0" xfId="0" applyNumberFormat="1" applyFont="1" applyAlignment="1">
      <alignment horizontal="right"/>
    </xf>
    <xf numFmtId="4" fontId="15" fillId="0" borderId="0" xfId="0" applyNumberFormat="1" applyFont="1"/>
    <xf numFmtId="4" fontId="19" fillId="0" borderId="6" xfId="0" applyNumberFormat="1" applyFont="1" applyBorder="1" applyAlignment="1">
      <alignment horizontal="right"/>
    </xf>
    <xf numFmtId="4" fontId="19" fillId="0" borderId="6" xfId="0" applyNumberFormat="1" applyFont="1" applyBorder="1"/>
    <xf numFmtId="169" fontId="15" fillId="0" borderId="2" xfId="1" applyNumberFormat="1" applyFont="1" applyBorder="1" applyAlignment="1"/>
    <xf numFmtId="169" fontId="15" fillId="0" borderId="2" xfId="1" applyNumberFormat="1" applyFont="1" applyFill="1" applyBorder="1" applyAlignment="1"/>
    <xf numFmtId="4" fontId="15" fillId="0" borderId="2" xfId="0" applyNumberFormat="1" applyFont="1" applyBorder="1"/>
    <xf numFmtId="0" fontId="15" fillId="0" borderId="2" xfId="0" applyFont="1" applyBorder="1" applyAlignment="1">
      <alignment horizontal="left" vertical="center" wrapText="1"/>
    </xf>
    <xf numFmtId="10" fontId="15" fillId="0" borderId="2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5" fillId="0" borderId="2" xfId="0" applyNumberFormat="1" applyFont="1" applyBorder="1" applyAlignment="1">
      <alignment horizontal="center" vertical="center"/>
    </xf>
    <xf numFmtId="10" fontId="16" fillId="0" borderId="0" xfId="2" applyNumberFormat="1" applyFont="1" applyFill="1"/>
    <xf numFmtId="4" fontId="19" fillId="0" borderId="2" xfId="0" applyNumberFormat="1" applyFont="1" applyBorder="1"/>
    <xf numFmtId="10" fontId="19" fillId="0" borderId="1" xfId="0" applyNumberFormat="1" applyFont="1" applyBorder="1" applyAlignment="1">
      <alignment horizontal="right"/>
    </xf>
    <xf numFmtId="10" fontId="19" fillId="0" borderId="2" xfId="0" applyNumberFormat="1" applyFont="1" applyBorder="1" applyAlignment="1">
      <alignment horizontal="right"/>
    </xf>
    <xf numFmtId="0" fontId="19" fillId="0" borderId="6" xfId="0" applyFont="1" applyBorder="1" applyAlignment="1">
      <alignment horizontal="left"/>
    </xf>
    <xf numFmtId="10" fontId="15" fillId="0" borderId="6" xfId="2" applyNumberFormat="1" applyFont="1" applyBorder="1"/>
    <xf numFmtId="0" fontId="19" fillId="3" borderId="1" xfId="0" applyFont="1" applyFill="1" applyBorder="1" applyAlignment="1">
      <alignment horizontal="left"/>
    </xf>
    <xf numFmtId="4" fontId="19" fillId="3" borderId="1" xfId="0" applyNumberFormat="1" applyFont="1" applyFill="1" applyBorder="1"/>
    <xf numFmtId="10" fontId="19" fillId="3" borderId="1" xfId="0" applyNumberFormat="1" applyFont="1" applyFill="1" applyBorder="1" applyAlignment="1">
      <alignment horizontal="right"/>
    </xf>
    <xf numFmtId="10" fontId="19" fillId="3" borderId="2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left"/>
    </xf>
    <xf numFmtId="4" fontId="19" fillId="0" borderId="1" xfId="0" applyNumberFormat="1" applyFont="1" applyBorder="1"/>
    <xf numFmtId="0" fontId="19" fillId="0" borderId="1" xfId="0" applyFont="1" applyBorder="1"/>
    <xf numFmtId="0" fontId="19" fillId="0" borderId="3" xfId="0" applyFont="1" applyBorder="1"/>
    <xf numFmtId="10" fontId="19" fillId="0" borderId="3" xfId="0" applyNumberFormat="1" applyFont="1" applyBorder="1" applyAlignment="1">
      <alignment horizontal="right"/>
    </xf>
    <xf numFmtId="0" fontId="19" fillId="3" borderId="6" xfId="0" applyFont="1" applyFill="1" applyBorder="1" applyAlignment="1">
      <alignment horizontal="left" wrapText="1"/>
    </xf>
    <xf numFmtId="4" fontId="19" fillId="3" borderId="6" xfId="0" applyNumberFormat="1" applyFont="1" applyFill="1" applyBorder="1"/>
    <xf numFmtId="10" fontId="19" fillId="3" borderId="6" xfId="0" applyNumberFormat="1" applyFont="1" applyFill="1" applyBorder="1" applyAlignment="1">
      <alignment horizontal="right"/>
    </xf>
    <xf numFmtId="10" fontId="19" fillId="0" borderId="6" xfId="0" applyNumberFormat="1" applyFont="1" applyBorder="1" applyAlignment="1">
      <alignment horizontal="right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3" fontId="17" fillId="0" borderId="13" xfId="0" applyNumberFormat="1" applyFont="1" applyBorder="1" applyAlignment="1">
      <alignment horizontal="right" vertical="center"/>
    </xf>
    <xf numFmtId="167" fontId="15" fillId="0" borderId="14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vertical="center" wrapText="1"/>
    </xf>
    <xf numFmtId="4" fontId="19" fillId="0" borderId="11" xfId="0" applyNumberFormat="1" applyFont="1" applyBorder="1" applyAlignment="1">
      <alignment horizontal="right" vertical="center"/>
    </xf>
    <xf numFmtId="10" fontId="17" fillId="0" borderId="11" xfId="2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vertical="center" wrapText="1"/>
    </xf>
    <xf numFmtId="4" fontId="19" fillId="0" borderId="6" xfId="0" applyNumberFormat="1" applyFont="1" applyBorder="1" applyAlignment="1">
      <alignment horizontal="right" vertical="center"/>
    </xf>
    <xf numFmtId="10" fontId="17" fillId="0" borderId="6" xfId="2" applyNumberFormat="1" applyFont="1" applyFill="1" applyBorder="1" applyAlignment="1">
      <alignment horizontal="right" vertical="center"/>
    </xf>
    <xf numFmtId="166" fontId="15" fillId="0" borderId="0" xfId="2" applyNumberFormat="1" applyFont="1"/>
    <xf numFmtId="10" fontId="15" fillId="0" borderId="0" xfId="2" applyNumberFormat="1" applyFont="1"/>
    <xf numFmtId="0" fontId="20" fillId="0" borderId="7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3" fontId="15" fillId="0" borderId="0" xfId="0" applyNumberFormat="1" applyFont="1"/>
    <xf numFmtId="167" fontId="15" fillId="0" borderId="0" xfId="0" applyNumberFormat="1" applyFont="1"/>
    <xf numFmtId="168" fontId="15" fillId="0" borderId="0" xfId="0" applyNumberFormat="1" applyFont="1"/>
    <xf numFmtId="0" fontId="15" fillId="0" borderId="0" xfId="0" applyFont="1" applyAlignment="1">
      <alignment horizontal="left"/>
    </xf>
    <xf numFmtId="4" fontId="17" fillId="0" borderId="6" xfId="0" applyNumberFormat="1" applyFont="1" applyBorder="1" applyAlignment="1">
      <alignment horizontal="right" vertical="center"/>
    </xf>
    <xf numFmtId="10" fontId="15" fillId="0" borderId="6" xfId="2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167" fontId="19" fillId="0" borderId="2" xfId="0" applyNumberFormat="1" applyFont="1" applyBorder="1" applyAlignment="1">
      <alignment horizontal="right" vertical="center"/>
    </xf>
    <xf numFmtId="4" fontId="15" fillId="0" borderId="1" xfId="0" applyNumberFormat="1" applyFont="1" applyBorder="1"/>
    <xf numFmtId="10" fontId="15" fillId="0" borderId="1" xfId="0" applyNumberFormat="1" applyFont="1" applyBorder="1"/>
    <xf numFmtId="166" fontId="15" fillId="0" borderId="1" xfId="0" applyNumberFormat="1" applyFont="1" applyBorder="1"/>
    <xf numFmtId="0" fontId="15" fillId="0" borderId="6" xfId="0" applyFont="1" applyBorder="1" applyAlignment="1">
      <alignment horizontal="left" wrapText="1"/>
    </xf>
    <xf numFmtId="4" fontId="15" fillId="0" borderId="5" xfId="0" applyNumberFormat="1" applyFont="1" applyBorder="1"/>
    <xf numFmtId="4" fontId="15" fillId="0" borderId="3" xfId="0" applyNumberFormat="1" applyFont="1" applyBorder="1"/>
    <xf numFmtId="10" fontId="15" fillId="0" borderId="3" xfId="0" applyNumberFormat="1" applyFont="1" applyBorder="1"/>
    <xf numFmtId="166" fontId="15" fillId="0" borderId="3" xfId="0" applyNumberFormat="1" applyFont="1" applyBorder="1"/>
    <xf numFmtId="166" fontId="15" fillId="0" borderId="6" xfId="0" applyNumberFormat="1" applyFont="1" applyBorder="1"/>
    <xf numFmtId="43" fontId="14" fillId="0" borderId="6" xfId="1" applyFont="1" applyFill="1" applyBorder="1"/>
    <xf numFmtId="165" fontId="15" fillId="0" borderId="2" xfId="0" applyNumberFormat="1" applyFont="1" applyBorder="1"/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wrapText="1"/>
    </xf>
    <xf numFmtId="2" fontId="19" fillId="0" borderId="0" xfId="0" applyNumberFormat="1" applyFont="1"/>
    <xf numFmtId="4" fontId="19" fillId="0" borderId="1" xfId="0" applyNumberFormat="1" applyFont="1" applyBorder="1" applyAlignment="1">
      <alignment horizontal="right"/>
    </xf>
    <xf numFmtId="0" fontId="19" fillId="0" borderId="17" xfId="0" applyFont="1" applyBorder="1" applyAlignment="1">
      <alignment horizontal="left"/>
    </xf>
    <xf numFmtId="43" fontId="19" fillId="0" borderId="6" xfId="1" applyFont="1" applyBorder="1"/>
    <xf numFmtId="10" fontId="19" fillId="0" borderId="0" xfId="2" applyNumberFormat="1" applyFont="1"/>
    <xf numFmtId="4" fontId="17" fillId="0" borderId="1" xfId="0" applyNumberFormat="1" applyFont="1" applyBorder="1"/>
    <xf numFmtId="0" fontId="15" fillId="0" borderId="1" xfId="0" applyFont="1" applyBorder="1" applyAlignment="1">
      <alignment wrapText="1"/>
    </xf>
    <xf numFmtId="0" fontId="15" fillId="0" borderId="3" xfId="0" applyFont="1" applyBorder="1" applyAlignment="1">
      <alignment wrapText="1"/>
    </xf>
    <xf numFmtId="4" fontId="14" fillId="0" borderId="0" xfId="0" applyNumberFormat="1" applyFont="1"/>
    <xf numFmtId="0" fontId="15" fillId="0" borderId="1" xfId="0" applyFont="1" applyBorder="1"/>
    <xf numFmtId="4" fontId="15" fillId="0" borderId="17" xfId="0" applyNumberFormat="1" applyFont="1" applyBorder="1"/>
    <xf numFmtId="0" fontId="15" fillId="0" borderId="3" xfId="0" applyFont="1" applyBorder="1"/>
    <xf numFmtId="4" fontId="15" fillId="0" borderId="18" xfId="0" applyNumberFormat="1" applyFont="1" applyBorder="1"/>
    <xf numFmtId="10" fontId="15" fillId="6" borderId="2" xfId="16" applyNumberFormat="1" applyFont="1" applyFill="1"/>
    <xf numFmtId="10" fontId="19" fillId="0" borderId="6" xfId="2" applyNumberFormat="1" applyFont="1" applyBorder="1"/>
    <xf numFmtId="10" fontId="19" fillId="0" borderId="2" xfId="0" applyNumberFormat="1" applyFont="1" applyBorder="1" applyAlignment="1">
      <alignment horizontal="left" vertical="top"/>
    </xf>
    <xf numFmtId="0" fontId="16" fillId="5" borderId="6" xfId="0" applyFont="1" applyFill="1" applyBorder="1" applyAlignment="1">
      <alignment horizontal="center" vertical="center" wrapText="1"/>
    </xf>
    <xf numFmtId="166" fontId="15" fillId="0" borderId="5" xfId="0" applyNumberFormat="1" applyFont="1" applyBorder="1"/>
    <xf numFmtId="0" fontId="15" fillId="0" borderId="0" xfId="0" applyFont="1" applyAlignment="1">
      <alignment horizontal="justify" vertical="center"/>
    </xf>
    <xf numFmtId="0" fontId="16" fillId="5" borderId="6" xfId="15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" fontId="19" fillId="0" borderId="12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2" borderId="10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/>
    </xf>
    <xf numFmtId="165" fontId="19" fillId="0" borderId="0" xfId="0" applyNumberFormat="1" applyFont="1" applyAlignment="1">
      <alignment horizontal="right" vertical="center"/>
    </xf>
    <xf numFmtId="167" fontId="15" fillId="0" borderId="12" xfId="0" applyNumberFormat="1" applyFont="1" applyBorder="1" applyAlignment="1">
      <alignment horizontal="left" vertical="center"/>
    </xf>
    <xf numFmtId="10" fontId="19" fillId="6" borderId="2" xfId="0" applyNumberFormat="1" applyFont="1" applyFill="1" applyBorder="1" applyAlignment="1">
      <alignment horizontal="right"/>
    </xf>
    <xf numFmtId="0" fontId="16" fillId="2" borderId="19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2" fillId="4" borderId="16" xfId="6" applyFont="1" applyAlignment="1">
      <alignment horizontal="right"/>
    </xf>
    <xf numFmtId="0" fontId="23" fillId="0" borderId="0" xfId="7" applyFont="1" applyAlignment="1">
      <alignment horizontal="right"/>
    </xf>
    <xf numFmtId="0" fontId="15" fillId="0" borderId="0" xfId="0" applyFont="1" applyAlignment="1">
      <alignment horizontal="left" vertical="center"/>
    </xf>
    <xf numFmtId="0" fontId="15" fillId="0" borderId="8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5" fillId="0" borderId="8" xfId="0" applyFont="1" applyBorder="1" applyAlignment="1">
      <alignment horizontal="left"/>
    </xf>
    <xf numFmtId="0" fontId="15" fillId="6" borderId="2" xfId="15" applyFont="1" applyFill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9" fillId="0" borderId="0" xfId="0" applyFont="1"/>
    <xf numFmtId="0" fontId="19" fillId="0" borderId="4" xfId="0" applyFont="1" applyBorder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19" fillId="0" borderId="15" xfId="0" applyFont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19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</cellXfs>
  <cellStyles count="17">
    <cellStyle name="Hipervínculo" xfId="8" builtinId="8"/>
    <cellStyle name="Millares" xfId="1" builtinId="3"/>
    <cellStyle name="Millares 2" xfId="4" xr:uid="{00000000-0005-0000-0000-000002000000}"/>
    <cellStyle name="Millares 3" xfId="9" xr:uid="{00000000-0005-0000-0000-000003000000}"/>
    <cellStyle name="Normal" xfId="0" builtinId="0"/>
    <cellStyle name="Normal 10" xfId="12" xr:uid="{00000000-0005-0000-0000-000005000000}"/>
    <cellStyle name="Normal 17" xfId="10" xr:uid="{00000000-0005-0000-0000-000006000000}"/>
    <cellStyle name="Normal 2" xfId="3" xr:uid="{00000000-0005-0000-0000-000007000000}"/>
    <cellStyle name="Normal 3" xfId="11" xr:uid="{00000000-0005-0000-0000-000008000000}"/>
    <cellStyle name="Normal 4" xfId="14" xr:uid="{00000000-0005-0000-0000-000009000000}"/>
    <cellStyle name="Normal 5" xfId="15" xr:uid="{00000000-0005-0000-0000-00000A000000}"/>
    <cellStyle name="Porcentaje" xfId="2" builtinId="5"/>
    <cellStyle name="Porcentaje 2" xfId="5" xr:uid="{00000000-0005-0000-0000-00000C000000}"/>
    <cellStyle name="Porcentaje 3" xfId="13" xr:uid="{00000000-0005-0000-0000-00000D000000}"/>
    <cellStyle name="Porcentaje 4" xfId="16" xr:uid="{00000000-0005-0000-0000-00000E000000}"/>
    <cellStyle name="Salida" xfId="6" builtinId="21"/>
    <cellStyle name="Texto explicativo" xfId="7" builtinId="53"/>
  </cellStyles>
  <dxfs count="0"/>
  <tableStyles count="0" defaultTableStyle="TableStyleMedium2" defaultPivotStyle="PivotStyleLight16"/>
  <colors>
    <mruColors>
      <color rgb="FF5F1B2D"/>
      <color rgb="FF3C9B85"/>
      <color rgb="FF0E312D"/>
      <color rgb="FF216358"/>
      <color rgb="FF800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F1B2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63-47F7-AA5C-288AFB296EDE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63-47F7-AA5C-288AFB296EDE}"/>
              </c:ext>
            </c:extLst>
          </c:dPt>
          <c:dPt>
            <c:idx val="2"/>
            <c:bubble3D val="0"/>
            <c:spPr>
              <a:solidFill>
                <a:schemeClr val="accent3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63-47F7-AA5C-288AFB296EDE}"/>
              </c:ext>
            </c:extLst>
          </c:dPt>
          <c:dPt>
            <c:idx val="3"/>
            <c:bubble3D val="0"/>
            <c:spPr>
              <a:solidFill>
                <a:schemeClr val="accent3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63-47F7-AA5C-288AFB296EDE}"/>
              </c:ext>
            </c:extLst>
          </c:dPt>
          <c:dLbls>
            <c:dLbl>
              <c:idx val="0"/>
              <c:layout>
                <c:manualLayout>
                  <c:x val="0.13055555555555545"/>
                  <c:y val="-0.101851851851851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3-47F7-AA5C-288AFB296E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1'!$B$13:$B$15</c:f>
              <c:strCache>
                <c:ptCount val="3"/>
                <c:pt idx="0">
                  <c:v>Segundo trimestre</c:v>
                </c:pt>
                <c:pt idx="1">
                  <c:v>Tercer trimestre</c:v>
                </c:pt>
                <c:pt idx="2">
                  <c:v>Cuarto trimestre</c:v>
                </c:pt>
              </c:strCache>
            </c:strRef>
          </c:cat>
          <c:val>
            <c:numRef>
              <c:f>'Gráfica 1'!$C$13:$C$15</c:f>
              <c:numCache>
                <c:formatCode>0%</c:formatCode>
                <c:ptCount val="3"/>
                <c:pt idx="0" formatCode="0.00%">
                  <c:v>0.56953669568688603</c:v>
                </c:pt>
                <c:pt idx="1">
                  <c:v>0.43049999999999999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63-47F7-AA5C-288AFB296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4127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2'!$F$12</c:f>
              <c:strCache>
                <c:ptCount val="1"/>
                <c:pt idx="0">
                  <c:v>Cuarto trimestre 2024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2'!$E$13:$E$18</c:f>
              <c:strCache>
                <c:ptCount val="6"/>
                <c:pt idx="0">
                  <c:v>Resto de las dependencias</c:v>
                </c:pt>
                <c:pt idx="1">
                  <c:v>Secretaría de Seguridad Pública</c:v>
                </c:pt>
                <c:pt idx="2">
                  <c:v>Secretaría de Infraestructura</c:v>
                </c:pt>
                <c:pt idx="3">
                  <c:v>Secretaría de Bienestar</c:v>
                </c:pt>
                <c:pt idx="4">
                  <c:v>Secretaría de Planeación, Finanzas y Administración</c:v>
                </c:pt>
                <c:pt idx="5">
                  <c:v>Secretaría de Educación</c:v>
                </c:pt>
              </c:strCache>
            </c:strRef>
          </c:cat>
          <c:val>
            <c:numRef>
              <c:f>'Gráfica 2'!$F$13:$F$18</c:f>
              <c:numCache>
                <c:formatCode>#,##0.00</c:formatCode>
                <c:ptCount val="6"/>
                <c:pt idx="0">
                  <c:v>1657189.1779200002</c:v>
                </c:pt>
                <c:pt idx="1">
                  <c:v>1730191.13445</c:v>
                </c:pt>
                <c:pt idx="2">
                  <c:v>1738343.6085399999</c:v>
                </c:pt>
                <c:pt idx="3">
                  <c:v>8028000.4356499994</c:v>
                </c:pt>
                <c:pt idx="4">
                  <c:v>10386557.057529999</c:v>
                </c:pt>
                <c:pt idx="5">
                  <c:v>18078695.734849997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7-4671-96F6-4E1BE566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73707423"/>
        <c:axId val="1473710303"/>
      </c:barChart>
      <c:catAx>
        <c:axId val="1473707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473710303"/>
        <c:crosses val="autoZero"/>
        <c:auto val="1"/>
        <c:lblAlgn val="ctr"/>
        <c:lblOffset val="100"/>
        <c:noMultiLvlLbl val="0"/>
      </c:catAx>
      <c:valAx>
        <c:axId val="1473710303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473707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660766257462545E-2"/>
          <c:y val="7.0984386337373362E-2"/>
          <c:w val="0.92758948351795012"/>
          <c:h val="0.75279041105957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3'!$H$11</c:f>
              <c:strCache>
                <c:ptCount val="1"/>
                <c:pt idx="0">
                  <c:v>Enero a junio 2024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197740112994456E-3"/>
                  <c:y val="0.337414917790287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EE-4E23-87B2-832A9FD6B77E}"/>
                </c:ext>
              </c:extLst>
            </c:dLbl>
            <c:dLbl>
              <c:idx val="1"/>
              <c:layout>
                <c:manualLayout>
                  <c:x val="-5.6497175141243354E-3"/>
                  <c:y val="0.279629577784265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6C-463F-8572-86D3125FB656}"/>
                </c:ext>
              </c:extLst>
            </c:dLbl>
            <c:dLbl>
              <c:idx val="2"/>
              <c:layout>
                <c:manualLayout>
                  <c:x val="-1.1770986253836914E-3"/>
                  <c:y val="0.208668896656781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6C-463F-8572-86D3125F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3'!$G$12:$G$15</c:f>
              <c:strCache>
                <c:ptCount val="4"/>
                <c:pt idx="0">
                  <c:v>Desarrollo Social</c:v>
                </c:pt>
                <c:pt idx="1">
                  <c:v>Otras No Clasificadas en Funciones Anteriores</c:v>
                </c:pt>
                <c:pt idx="2">
                  <c:v>Gobierno</c:v>
                </c:pt>
                <c:pt idx="3">
                  <c:v>Desarrollo Económico</c:v>
                </c:pt>
              </c:strCache>
            </c:strRef>
          </c:cat>
          <c:val>
            <c:numRef>
              <c:f>'Gráfica 3'!$H$12:$H$15</c:f>
              <c:numCache>
                <c:formatCode>#,##0.00</c:formatCode>
                <c:ptCount val="4"/>
                <c:pt idx="0">
                  <c:v>29609838.159599997</c:v>
                </c:pt>
                <c:pt idx="1">
                  <c:v>14400293.4252</c:v>
                </c:pt>
                <c:pt idx="2">
                  <c:v>8882409.0987</c:v>
                </c:pt>
                <c:pt idx="3">
                  <c:v>3472950.3903000001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C-463F-8572-86D3125FB656}"/>
            </c:ext>
          </c:extLst>
        </c:ser>
        <c:ser>
          <c:idx val="1"/>
          <c:order val="1"/>
          <c:tx>
            <c:strRef>
              <c:f>'Gráfica 3'!$I$11</c:f>
              <c:strCache>
                <c:ptCount val="1"/>
                <c:pt idx="0">
                  <c:v>Enero a junio 2024</c:v>
                </c:pt>
              </c:strCache>
            </c:strRef>
          </c:tx>
          <c:spPr>
            <a:solidFill>
              <a:srgbClr val="21635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2015659059566708E-3"/>
                  <c:y val="0.365457122794347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6C-463F-8572-86D3125FB656}"/>
                </c:ext>
              </c:extLst>
            </c:dLbl>
            <c:dLbl>
              <c:idx val="1"/>
              <c:layout>
                <c:manualLayout>
                  <c:x val="-2.5422839094265759E-3"/>
                  <c:y val="0.319465735430823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6C-463F-8572-86D3125FB656}"/>
                </c:ext>
              </c:extLst>
            </c:dLbl>
            <c:dLbl>
              <c:idx val="2"/>
              <c:layout>
                <c:manualLayout>
                  <c:x val="2.2598870056497176E-3"/>
                  <c:y val="0.20078540446460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6C-463F-8572-86D3125FB656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6C-463F-8572-86D3125F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3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3'!$G$12:$G$15</c:f>
              <c:strCache>
                <c:ptCount val="4"/>
                <c:pt idx="0">
                  <c:v>Desarrollo Social</c:v>
                </c:pt>
                <c:pt idx="1">
                  <c:v>Otras No Clasificadas en Funciones Anteriores</c:v>
                </c:pt>
                <c:pt idx="2">
                  <c:v>Gobierno</c:v>
                </c:pt>
                <c:pt idx="3">
                  <c:v>Desarrollo Económico</c:v>
                </c:pt>
              </c:strCache>
            </c:strRef>
          </c:cat>
          <c:val>
            <c:numRef>
              <c:f>'Gráfica 3'!$I$12:$I$15</c:f>
              <c:numCache>
                <c:formatCode>#,##0.00</c:formatCode>
                <c:ptCount val="4"/>
                <c:pt idx="0">
                  <c:v>31286960.833790001</c:v>
                </c:pt>
                <c:pt idx="1">
                  <c:v>14923657.338710001</c:v>
                </c:pt>
                <c:pt idx="2">
                  <c:v>7936695.6913899994</c:v>
                </c:pt>
                <c:pt idx="3">
                  <c:v>2570895.4980600001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C-463F-8572-86D3125FB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871823"/>
        <c:axId val="1156874223"/>
      </c:barChart>
      <c:catAx>
        <c:axId val="115687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156874223"/>
        <c:crosses val="autoZero"/>
        <c:auto val="1"/>
        <c:lblAlgn val="ctr"/>
        <c:lblOffset val="100"/>
        <c:noMultiLvlLbl val="0"/>
      </c:catAx>
      <c:valAx>
        <c:axId val="11568742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156871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034948173851151"/>
          <c:y val="2.6340417970551117E-2"/>
          <c:w val="0.40811459584501092"/>
          <c:h val="0.18272998978984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latin typeface="Poppins" panose="00000500000000000000" pitchFamily="2" charset="0"/>
          <a:cs typeface="Poppins" panose="000005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4'!$C$20</c:f>
              <c:strCache>
                <c:ptCount val="1"/>
                <c:pt idx="0">
                  <c:v>Enero a junio 2024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4'!$B$21:$B$25</c:f>
              <c:strCache>
                <c:ptCount val="5"/>
                <c:pt idx="0">
                  <c:v>Pensiones y Jubilaciones</c:v>
                </c:pt>
                <c:pt idx="1">
                  <c:v>Amortizacion de la Deuda y Disminución de Pasivos</c:v>
                </c:pt>
                <c:pt idx="2">
                  <c:v>Gasto de Capital</c:v>
                </c:pt>
                <c:pt idx="3">
                  <c:v>Participaciones</c:v>
                </c:pt>
                <c:pt idx="4">
                  <c:v>Gasto Corriente</c:v>
                </c:pt>
              </c:strCache>
            </c:strRef>
          </c:cat>
          <c:val>
            <c:numRef>
              <c:f>'Gráfica 4'!$C$21:$C$25</c:f>
              <c:numCache>
                <c:formatCode>_(* #,##0.00_);_(* \(#,##0.00\);_(* "-"??_);_(@_)</c:formatCode>
                <c:ptCount val="5"/>
                <c:pt idx="0">
                  <c:v>145067.50030000001</c:v>
                </c:pt>
                <c:pt idx="1">
                  <c:v>137092.967</c:v>
                </c:pt>
                <c:pt idx="2">
                  <c:v>5235436.5209999997</c:v>
                </c:pt>
                <c:pt idx="3">
                  <c:v>6385847.7541000005</c:v>
                </c:pt>
                <c:pt idx="4">
                  <c:v>44462046.3314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4-456B-9842-8783EBCC6928}"/>
            </c:ext>
          </c:extLst>
        </c:ser>
        <c:ser>
          <c:idx val="1"/>
          <c:order val="1"/>
          <c:tx>
            <c:strRef>
              <c:f>'Gráfica 4'!$D$20</c:f>
              <c:strCache>
                <c:ptCount val="1"/>
                <c:pt idx="0">
                  <c:v>Enero a junio 2024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4'!$B$21:$B$25</c:f>
              <c:strCache>
                <c:ptCount val="5"/>
                <c:pt idx="0">
                  <c:v>Pensiones y Jubilaciones</c:v>
                </c:pt>
                <c:pt idx="1">
                  <c:v>Amortizacion de la Deuda y Disminución de Pasivos</c:v>
                </c:pt>
                <c:pt idx="2">
                  <c:v>Gasto de Capital</c:v>
                </c:pt>
                <c:pt idx="3">
                  <c:v>Participaciones</c:v>
                </c:pt>
                <c:pt idx="4">
                  <c:v>Gasto Corriente</c:v>
                </c:pt>
              </c:strCache>
            </c:strRef>
          </c:cat>
          <c:val>
            <c:numRef>
              <c:f>'Gráfica 4'!$D$21:$D$25</c:f>
              <c:numCache>
                <c:formatCode>_(* #,##0.00_);_(* \(#,##0.00\);_(* "-"??_);_(@_)</c:formatCode>
                <c:ptCount val="5"/>
                <c:pt idx="0">
                  <c:v>50424.468049999996</c:v>
                </c:pt>
                <c:pt idx="1">
                  <c:v>157609.84909</c:v>
                </c:pt>
                <c:pt idx="2">
                  <c:v>2580412.0890500001</c:v>
                </c:pt>
                <c:pt idx="3">
                  <c:v>6913126.5887600007</c:v>
                </c:pt>
                <c:pt idx="4">
                  <c:v>47016636.366999999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4-456B-9842-8783EBCC69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3213535"/>
        <c:axId val="663219359"/>
      </c:barChart>
      <c:catAx>
        <c:axId val="663213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663219359"/>
        <c:crosses val="autoZero"/>
        <c:auto val="1"/>
        <c:lblAlgn val="ctr"/>
        <c:lblOffset val="100"/>
        <c:noMultiLvlLbl val="0"/>
      </c:catAx>
      <c:valAx>
        <c:axId val="663219359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none"/>
        <c:minorTickMark val="none"/>
        <c:tickLblPos val="nextTo"/>
        <c:crossAx val="66321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'Gráfica 5'!$B$14</c:f>
              <c:strCache>
                <c:ptCount val="1"/>
                <c:pt idx="0">
                  <c:v>Directa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4.389574759945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71-49E5-9E52-C41895147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2024a/</c:v>
                </c:pt>
                <c:pt idx="1">
                  <c:v>Saldo al 30 de junio de 2025</c:v>
                </c:pt>
              </c:strCache>
            </c:strRef>
          </c:cat>
          <c:val>
            <c:numRef>
              <c:f>'Gráfica 5'!$C$14:$D$14</c:f>
              <c:numCache>
                <c:formatCode>#,##0.00</c:formatCode>
                <c:ptCount val="2"/>
                <c:pt idx="0">
                  <c:v>4053092.6</c:v>
                </c:pt>
                <c:pt idx="1">
                  <c:v>3895482.7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E-4393-B6BA-C159CA57B0D9}"/>
            </c:ext>
          </c:extLst>
        </c:ser>
        <c:ser>
          <c:idx val="1"/>
          <c:order val="1"/>
          <c:tx>
            <c:strRef>
              <c:f>'Gráfica 5'!$B$15</c:f>
              <c:strCache>
                <c:ptCount val="1"/>
                <c:pt idx="0">
                  <c:v>Avalada o Contingente</c:v>
                </c:pt>
              </c:strCache>
            </c:strRef>
          </c:tx>
          <c:spPr>
            <a:solidFill>
              <a:srgbClr val="2163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2024a/</c:v>
                </c:pt>
                <c:pt idx="1">
                  <c:v>Saldo al 30 de junio de 2025</c:v>
                </c:pt>
              </c:strCache>
            </c:strRef>
          </c:cat>
          <c:val>
            <c:numRef>
              <c:f>'Gráfica 5'!$C$15:$D$15</c:f>
              <c:numCache>
                <c:formatCode>#,##0.00</c:formatCode>
                <c:ptCount val="2"/>
                <c:pt idx="0">
                  <c:v>765303.3</c:v>
                </c:pt>
                <c:pt idx="1">
                  <c:v>672577.8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E-4393-B6BA-C159CA57B0D9}"/>
            </c:ext>
          </c:extLst>
        </c:ser>
        <c:ser>
          <c:idx val="2"/>
          <c:order val="2"/>
          <c:tx>
            <c:strRef>
              <c:f>'Gráfica 5'!$B$16</c:f>
              <c:strCache>
                <c:ptCount val="1"/>
                <c:pt idx="0">
                  <c:v>Bonos Cupón Cero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2024a/</c:v>
                </c:pt>
                <c:pt idx="1">
                  <c:v>Saldo al 30 de junio de 2025</c:v>
                </c:pt>
              </c:strCache>
            </c:strRef>
          </c:cat>
          <c:val>
            <c:numRef>
              <c:f>'Gráfica 5'!$C$16:$D$16</c:f>
              <c:numCache>
                <c:formatCode>#,##0.00</c:formatCode>
                <c:ptCount val="2"/>
                <c:pt idx="0">
                  <c:v>557071.19999999995</c:v>
                </c:pt>
                <c:pt idx="1">
                  <c:v>532514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FE-4393-B6BA-C159CA57B0D9}"/>
            </c:ext>
          </c:extLst>
        </c:ser>
        <c:ser>
          <c:idx val="3"/>
          <c:order val="3"/>
          <c:tx>
            <c:strRef>
              <c:f>'Gráfica 5'!$B$17</c:f>
              <c:strCache>
                <c:ptCount val="1"/>
                <c:pt idx="0">
                  <c:v>No Avalada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646090534979424E-2"/>
                </c:manualLayout>
              </c:layout>
              <c:tx>
                <c:rich>
                  <a:bodyPr/>
                  <a:lstStyle/>
                  <a:p>
                    <a:fld id="{F45DCC4C-AFC0-4F40-9E7A-5F8CB4C8660F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371-49E5-9E52-C418951479CE}"/>
                </c:ext>
              </c:extLst>
            </c:dLbl>
            <c:dLbl>
              <c:idx val="1"/>
              <c:layout>
                <c:manualLayout>
                  <c:x val="0"/>
                  <c:y val="-3.017832647462277E-2"/>
                </c:manualLayout>
              </c:layout>
              <c:tx>
                <c:rich>
                  <a:bodyPr/>
                  <a:lstStyle/>
                  <a:p>
                    <a:fld id="{2C3A0367-A90E-4D69-8458-465D6F2A253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71-49E5-9E52-C41895147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2024a/</c:v>
                </c:pt>
                <c:pt idx="1">
                  <c:v>Saldo al 30 de junio de 2025</c:v>
                </c:pt>
              </c:strCache>
            </c:strRef>
          </c:cat>
          <c:val>
            <c:numRef>
              <c:f>'Gráfica 5'!$C$17:$D$17</c:f>
              <c:numCache>
                <c:formatCode>#,##0.00</c:formatCode>
                <c:ptCount val="2"/>
                <c:pt idx="0">
                  <c:v>29206.3</c:v>
                </c:pt>
                <c:pt idx="1">
                  <c:v>25083.8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FE-4393-B6BA-C159CA57B0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5591743"/>
        <c:axId val="1475581183"/>
      </c:barChart>
      <c:catAx>
        <c:axId val="1475591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475581183"/>
        <c:crosses val="autoZero"/>
        <c:auto val="1"/>
        <c:lblAlgn val="ctr"/>
        <c:lblOffset val="100"/>
        <c:noMultiLvlLbl val="0"/>
      </c:catAx>
      <c:valAx>
        <c:axId val="147558118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475591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542491112880042"/>
          <c:y val="0.92207383482076877"/>
          <c:w val="0.59078048994512722"/>
          <c:h val="5.9492980996645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654844</xdr:colOff>
      <xdr:row>7</xdr:row>
      <xdr:rowOff>86826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92869</xdr:colOff>
      <xdr:row>6</xdr:row>
      <xdr:rowOff>143976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0</xdr:row>
      <xdr:rowOff>0</xdr:rowOff>
    </xdr:from>
    <xdr:to>
      <xdr:col>9</xdr:col>
      <xdr:colOff>226412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5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180976</xdr:rowOff>
    </xdr:from>
    <xdr:to>
      <xdr:col>7</xdr:col>
      <xdr:colOff>742951</xdr:colOff>
      <xdr:row>44</xdr:row>
      <xdr:rowOff>123825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140494</xdr:colOff>
      <xdr:row>6</xdr:row>
      <xdr:rowOff>143976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8</xdr:col>
      <xdr:colOff>54962</xdr:colOff>
      <xdr:row>4</xdr:row>
      <xdr:rowOff>182724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55332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740569</xdr:colOff>
      <xdr:row>6</xdr:row>
      <xdr:rowOff>143976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  <xdr:twoCellAnchor>
    <xdr:from>
      <xdr:col>5</xdr:col>
      <xdr:colOff>742950</xdr:colOff>
      <xdr:row>0</xdr:row>
      <xdr:rowOff>0</xdr:rowOff>
    </xdr:from>
    <xdr:to>
      <xdr:col>6</xdr:col>
      <xdr:colOff>1569437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69620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5</xdr:col>
      <xdr:colOff>635794</xdr:colOff>
      <xdr:row>6</xdr:row>
      <xdr:rowOff>172551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7693819" cy="1286976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0</xdr:row>
      <xdr:rowOff>0</xdr:rowOff>
    </xdr:from>
    <xdr:to>
      <xdr:col>8</xdr:col>
      <xdr:colOff>150212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59142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19</xdr:row>
      <xdr:rowOff>38100</xdr:rowOff>
    </xdr:from>
    <xdr:to>
      <xdr:col>3</xdr:col>
      <xdr:colOff>495300</xdr:colOff>
      <xdr:row>33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444574</xdr:colOff>
      <xdr:row>7</xdr:row>
      <xdr:rowOff>71745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3574" cy="1271895"/>
        </a:xfrm>
        <a:prstGeom prst="rect">
          <a:avLst/>
        </a:prstGeom>
      </xdr:spPr>
    </xdr:pic>
    <xdr:clientData/>
  </xdr:twoCellAnchor>
  <xdr:twoCellAnchor>
    <xdr:from>
      <xdr:col>5</xdr:col>
      <xdr:colOff>428625</xdr:colOff>
      <xdr:row>0</xdr:row>
      <xdr:rowOff>0</xdr:rowOff>
    </xdr:from>
    <xdr:to>
      <xdr:col>8</xdr:col>
      <xdr:colOff>121637</xdr:colOff>
      <xdr:row>5</xdr:row>
      <xdr:rowOff>87474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6762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0.36604</cdr:x>
      <cdr:y>0.41554</cdr:y>
    </cdr:from>
    <cdr:to>
      <cdr:x>0.63437</cdr:x>
      <cdr:y>0.61689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1670050" y="1136650"/>
          <a:ext cx="1224243" cy="550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00">
              <a:latin typeface="Century Gothic" panose="020B0502020202020204" pitchFamily="34" charset="0"/>
              <a:cs typeface="Poppins" panose="00000500000000000000" pitchFamily="2" charset="0"/>
            </a:rPr>
            <a:t>126 millones 223 mil 49 pesos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521494</xdr:colOff>
      <xdr:row>6</xdr:row>
      <xdr:rowOff>143976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11</xdr:col>
      <xdr:colOff>550262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60107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550069</xdr:colOff>
      <xdr:row>7</xdr:row>
      <xdr:rowOff>86826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8</xdr:col>
      <xdr:colOff>502637</xdr:colOff>
      <xdr:row>5</xdr:row>
      <xdr:rowOff>87474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52487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20</xdr:row>
      <xdr:rowOff>38100</xdr:rowOff>
    </xdr:from>
    <xdr:to>
      <xdr:col>8</xdr:col>
      <xdr:colOff>85724</xdr:colOff>
      <xdr:row>37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616744</xdr:colOff>
      <xdr:row>7</xdr:row>
      <xdr:rowOff>86826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1979012</xdr:colOff>
      <xdr:row>5</xdr:row>
      <xdr:rowOff>87474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44867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18</xdr:row>
      <xdr:rowOff>47624</xdr:rowOff>
    </xdr:from>
    <xdr:to>
      <xdr:col>11</xdr:col>
      <xdr:colOff>28574</xdr:colOff>
      <xdr:row>31</xdr:row>
      <xdr:rowOff>76199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807244</xdr:colOff>
      <xdr:row>6</xdr:row>
      <xdr:rowOff>143976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  <xdr:twoCellAnchor>
    <xdr:from>
      <xdr:col>10</xdr:col>
      <xdr:colOff>762000</xdr:colOff>
      <xdr:row>0</xdr:row>
      <xdr:rowOff>0</xdr:rowOff>
    </xdr:from>
    <xdr:to>
      <xdr:col>12</xdr:col>
      <xdr:colOff>816962</xdr:colOff>
      <xdr:row>4</xdr:row>
      <xdr:rowOff>182724</xdr:rowOff>
    </xdr:to>
    <xdr:sp macro="" textlink="">
      <xdr:nvSpPr>
        <xdr:cNvPr id="5" name="Rectá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64857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76201</xdr:rowOff>
    </xdr:from>
    <xdr:to>
      <xdr:col>4</xdr:col>
      <xdr:colOff>19051</xdr:colOff>
      <xdr:row>33</xdr:row>
      <xdr:rowOff>209551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245269</xdr:colOff>
      <xdr:row>6</xdr:row>
      <xdr:rowOff>143976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0</xdr:row>
      <xdr:rowOff>0</xdr:rowOff>
    </xdr:from>
    <xdr:to>
      <xdr:col>6</xdr:col>
      <xdr:colOff>1083662</xdr:colOff>
      <xdr:row>4</xdr:row>
      <xdr:rowOff>182724</xdr:rowOff>
    </xdr:to>
    <xdr:sp macro="" textlink="">
      <xdr:nvSpPr>
        <xdr:cNvPr id="5" name="Rectá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848677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a.contreras\Downloads\2doTrimestre%20Finanzas%20p&#250;blica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1_Ingresos Recaudados"/>
      <sheetName val="Cuadro2_Egresos Devengados"/>
      <sheetName val="Gráfica 1_Egresos_devengados"/>
      <sheetName val="Gráfica2_ClasificaciónFunci"/>
      <sheetName val="Cuadro3_PorObjeto_del_Gasto"/>
      <sheetName val="Cuadro4_PorClasificaciónAdminis"/>
      <sheetName val="Gráfica 3_Egreso_porDependencia"/>
      <sheetName val="Gráfica 4Deuda_2024"/>
      <sheetName val="Cuadro5_Saldo_de_la_Deuda"/>
    </sheetNames>
    <sheetDataSet>
      <sheetData sheetId="0"/>
      <sheetData sheetId="1"/>
      <sheetData sheetId="2"/>
      <sheetData sheetId="3"/>
      <sheetData sheetId="4">
        <row r="6">
          <cell r="A6" t="str">
            <v>Total de Egresos</v>
          </cell>
          <cell r="B6">
            <v>51562549.570320003</v>
          </cell>
          <cell r="C6">
            <v>56365491.073799998</v>
          </cell>
        </row>
        <row r="7">
          <cell r="A7" t="str">
            <v>Servicios Personales</v>
          </cell>
          <cell r="B7">
            <v>17298158.756990001</v>
          </cell>
          <cell r="C7">
            <v>18821367.97676</v>
          </cell>
        </row>
        <row r="8">
          <cell r="A8" t="str">
            <v>Materiales y Suministros</v>
          </cell>
          <cell r="B8">
            <v>246880.74400999999</v>
          </cell>
          <cell r="C8">
            <v>369723.89393999998</v>
          </cell>
        </row>
        <row r="9">
          <cell r="A9" t="str">
            <v>Servicios Generales</v>
          </cell>
          <cell r="B9">
            <v>3319389.1437499998</v>
          </cell>
          <cell r="C9">
            <v>2124466.5763599998</v>
          </cell>
        </row>
        <row r="10">
          <cell r="A10" t="str">
            <v>Transferencias, Asignaciones, Subsidios y Otras Ayudas</v>
          </cell>
          <cell r="B10">
            <v>16477031.651969999</v>
          </cell>
          <cell r="C10">
            <v>16083960.338129999</v>
          </cell>
        </row>
        <row r="11">
          <cell r="A11" t="str">
            <v>Bienes Muebles, Inmuebles e Intangibles</v>
          </cell>
          <cell r="B11">
            <v>96684.922219999993</v>
          </cell>
          <cell r="C11">
            <v>56398.313520000003</v>
          </cell>
        </row>
        <row r="12">
          <cell r="A12" t="str">
            <v>Inversión Pública</v>
          </cell>
          <cell r="B12">
            <v>1743916.5613699998</v>
          </cell>
          <cell r="C12">
            <v>3931729.7693000003</v>
          </cell>
        </row>
        <row r="13">
          <cell r="A13" t="str">
            <v>Inversiones Financieras y Otras Provisiones</v>
          </cell>
          <cell r="B13">
            <v>329061.72454999998</v>
          </cell>
          <cell r="C13">
            <v>596424.06946000003</v>
          </cell>
        </row>
        <row r="14">
          <cell r="A14" t="str">
            <v>Participaciones y Aportaciones</v>
          </cell>
          <cell r="B14">
            <v>11588145.329600001</v>
          </cell>
          <cell r="C14">
            <v>13930721.194700001</v>
          </cell>
        </row>
        <row r="15">
          <cell r="A15" t="str">
            <v>Deuda Pública</v>
          </cell>
          <cell r="B15">
            <v>463280.73586000002</v>
          </cell>
          <cell r="C15">
            <v>450698.94163000002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Sheets">
  <a:themeElements>
    <a:clrScheme name="institucional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transparenciafiscal.puebla.gob.mx/index.php?option=com_docman&amp;task=doc_download&amp;gid=5403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ransparenciafiscal.puebla.gob.mx/index.php?option=com_docman&amp;task=doc_download&amp;gid=540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lgcg.puebla.gob.mx/images/informacion-periodica/Estado_Analitico_de_Ingresos_Detallado_2do_trimestre_2025pdf_1.stado_analitico_de_ingresos_detallado_2do_trimestre_2025pdf" TargetMode="External"/><Relationship Id="rId1" Type="http://schemas.openxmlformats.org/officeDocument/2006/relationships/hyperlink" Target="https://ojp.puebla.gob.mx/media/k2/attachments/Ley_de_Ingresos_del_Estado_de_Puebla,_para_el_Ejercicio_Fiscal_2025_T2_11122024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gcg.puebla.gob.mx/images/informacion-periodica/Formato_6_a_Estado-Analitico_del_Ejercicio_del_Presupuesto_de_Egresos_Detpdf.ormato_6_a_estado-analitico_del_ejercicio_del_presupuesto_de_egresos_det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lgcg.puebla.gob.mx/images/informacion-periodica/Formato_6_b_Estado_Analit_del_Ejercicio_1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lgcg.puebla.gob.mx/images/estados-analiticos-del-presupuesto-de-egresos/06-13.-_Clasificacion_Administrativa__Dependencias_4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lgcg.puebla.gob.mx/images/estados-analiticos-del-presupuesto-de-egresos/06-16.-_Clasificacion_Funcional__Finalidad_y_Funcion_5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lgcg.puebla.gob.mx/images/estados-analiticos-del-presupuesto-de-egresos/06-12.-_Clasificacion_Economica_por_Tipo_de_Gasto.c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lgcg.puebla.gob.mx/images/estados-analiticos-del-presupuesto-de-egresos/06-11_1.-_clasificacion_por_objeto_del_gastoc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E31"/>
  <sheetViews>
    <sheetView showGridLines="0" tabSelected="1" zoomScaleNormal="100" zoomScaleSheetLayoutView="100" workbookViewId="0">
      <selection activeCell="A9" sqref="A9:E9"/>
    </sheetView>
  </sheetViews>
  <sheetFormatPr baseColWidth="10" defaultRowHeight="12.75" x14ac:dyDescent="0.2"/>
  <cols>
    <col min="1" max="1" width="10.28515625" style="1" bestFit="1" customWidth="1"/>
    <col min="2" max="2" width="2.5703125" style="1" customWidth="1"/>
    <col min="3" max="3" width="69.85546875" style="1" customWidth="1"/>
    <col min="4" max="16384" width="11.42578125" style="1"/>
  </cols>
  <sheetData>
    <row r="8" spans="1:5" ht="16.5" x14ac:dyDescent="0.3">
      <c r="A8" s="152" t="s">
        <v>198</v>
      </c>
      <c r="B8" s="152"/>
      <c r="C8" s="152"/>
      <c r="D8" s="152"/>
      <c r="E8" s="152"/>
    </row>
    <row r="9" spans="1:5" ht="14.25" x14ac:dyDescent="0.2">
      <c r="A9" s="153" t="s">
        <v>165</v>
      </c>
      <c r="B9" s="153"/>
      <c r="C9" s="153"/>
      <c r="D9" s="153"/>
      <c r="E9" s="153"/>
    </row>
    <row r="11" spans="1:5" ht="16.5" x14ac:dyDescent="0.3">
      <c r="A11" s="6" t="s">
        <v>118</v>
      </c>
    </row>
    <row r="12" spans="1:5" ht="49.5" x14ac:dyDescent="0.3">
      <c r="A12" s="6" t="s">
        <v>120</v>
      </c>
      <c r="B12" s="5"/>
      <c r="C12" s="150" t="s">
        <v>191</v>
      </c>
    </row>
    <row r="13" spans="1:5" ht="16.5" x14ac:dyDescent="0.3">
      <c r="A13" s="6"/>
      <c r="C13" s="151"/>
    </row>
    <row r="14" spans="1:5" ht="49.5" x14ac:dyDescent="0.3">
      <c r="A14" s="6" t="s">
        <v>119</v>
      </c>
      <c r="C14" s="150" t="s">
        <v>192</v>
      </c>
    </row>
    <row r="15" spans="1:5" ht="16.5" x14ac:dyDescent="0.3">
      <c r="A15" s="6"/>
      <c r="C15" s="151"/>
    </row>
    <row r="16" spans="1:5" ht="66" x14ac:dyDescent="0.3">
      <c r="A16" s="6" t="s">
        <v>20</v>
      </c>
      <c r="C16" s="150" t="s">
        <v>193</v>
      </c>
    </row>
    <row r="17" spans="1:3" ht="16.5" x14ac:dyDescent="0.3">
      <c r="A17" s="6"/>
      <c r="C17" s="151"/>
    </row>
    <row r="18" spans="1:3" ht="49.5" x14ac:dyDescent="0.3">
      <c r="A18" s="6" t="s">
        <v>122</v>
      </c>
      <c r="C18" s="150" t="s">
        <v>140</v>
      </c>
    </row>
    <row r="19" spans="1:3" ht="16.5" x14ac:dyDescent="0.3">
      <c r="A19" s="6"/>
      <c r="C19" s="150"/>
    </row>
    <row r="20" spans="1:3" ht="49.5" x14ac:dyDescent="0.3">
      <c r="A20" s="6" t="s">
        <v>123</v>
      </c>
      <c r="C20" s="150" t="s">
        <v>194</v>
      </c>
    </row>
    <row r="21" spans="1:3" ht="16.5" x14ac:dyDescent="0.3">
      <c r="A21" s="6"/>
      <c r="C21" s="150"/>
    </row>
    <row r="22" spans="1:3" ht="49.5" x14ac:dyDescent="0.3">
      <c r="A22" s="6" t="s">
        <v>124</v>
      </c>
      <c r="C22" s="150" t="s">
        <v>195</v>
      </c>
    </row>
    <row r="23" spans="1:3" ht="16.5" x14ac:dyDescent="0.3">
      <c r="A23" s="6"/>
      <c r="C23" s="150"/>
    </row>
    <row r="24" spans="1:3" ht="66" x14ac:dyDescent="0.3">
      <c r="A24" s="6" t="s">
        <v>121</v>
      </c>
      <c r="C24" s="150" t="s">
        <v>196</v>
      </c>
    </row>
    <row r="25" spans="1:3" ht="16.5" x14ac:dyDescent="0.3">
      <c r="A25" s="6"/>
      <c r="C25" s="150"/>
    </row>
    <row r="26" spans="1:3" ht="49.5" x14ac:dyDescent="0.3">
      <c r="A26" s="6" t="s">
        <v>125</v>
      </c>
      <c r="C26" s="150" t="s">
        <v>166</v>
      </c>
    </row>
    <row r="27" spans="1:3" ht="16.5" x14ac:dyDescent="0.3">
      <c r="A27" s="6"/>
      <c r="C27" s="150"/>
    </row>
    <row r="28" spans="1:3" ht="49.5" x14ac:dyDescent="0.3">
      <c r="A28" s="6" t="s">
        <v>36</v>
      </c>
      <c r="C28" s="150" t="s">
        <v>167</v>
      </c>
    </row>
    <row r="29" spans="1:3" x14ac:dyDescent="0.2">
      <c r="A29" s="2"/>
      <c r="C29" s="3"/>
    </row>
    <row r="30" spans="1:3" ht="49.5" x14ac:dyDescent="0.3">
      <c r="A30" s="6" t="s">
        <v>190</v>
      </c>
      <c r="B30" s="6"/>
      <c r="C30" s="150" t="s">
        <v>197</v>
      </c>
    </row>
    <row r="31" spans="1:3" x14ac:dyDescent="0.2">
      <c r="A31" s="2"/>
      <c r="C31" s="4"/>
    </row>
  </sheetData>
  <mergeCells count="2">
    <mergeCell ref="A8:E8"/>
    <mergeCell ref="A9:E9"/>
  </mergeCells>
  <hyperlinks>
    <hyperlink ref="C12" location="'Cuadro 1'!A1" display="'Cuadro 1'!A1" xr:uid="{00000000-0004-0000-0000-000000000000}"/>
    <hyperlink ref="C14" location="'Cuadro 2'!A1" display="'Cuadro 2'!A1" xr:uid="{00000000-0004-0000-0000-000001000000}"/>
    <hyperlink ref="C16" location="'Cuadro 3'!A1" display="'Cuadro 3'!A1" xr:uid="{00000000-0004-0000-0000-000002000000}"/>
    <hyperlink ref="C18" location="'Gráfica 1'!A1" display="'Gráfica 1'!A1" xr:uid="{00000000-0004-0000-0000-000003000000}"/>
    <hyperlink ref="C20" location="'Gráfica 2'!A1" display="'Gráfica 2'!A1" xr:uid="{00000000-0004-0000-0000-000004000000}"/>
    <hyperlink ref="C22" location="'Gráfica 3'!A1" display="'Gráfica 3'!A1" xr:uid="{00000000-0004-0000-0000-000005000000}"/>
    <hyperlink ref="C24" location="'Cuadro 4'!A1" display="'Cuadro 4'!A1" xr:uid="{00000000-0004-0000-0000-000006000000}"/>
    <hyperlink ref="C26" location="'Gráfica 4'!A1" display="'Gráfica 4'!A1" xr:uid="{00000000-0004-0000-0000-000007000000}"/>
    <hyperlink ref="C28" location="'Cuadro 5'!A1" display="'Cuadro 5'!A1" xr:uid="{00000000-0004-0000-0000-000008000000}"/>
    <hyperlink ref="C30" location="'Gráfica 5'!A1" display="'Gráfica 5'!A1" xr:uid="{00000000-0004-0000-0000-000009000000}"/>
  </hyperlinks>
  <pageMargins left="0.7" right="0.7" top="0.75" bottom="0.75" header="0.3" footer="0.3"/>
  <pageSetup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outlinePr summaryBelow="0" summaryRight="0"/>
  </sheetPr>
  <dimension ref="B8:O23"/>
  <sheetViews>
    <sheetView showGridLines="0" zoomScaleNormal="100" workbookViewId="0">
      <selection activeCell="G17" sqref="G17"/>
    </sheetView>
  </sheetViews>
  <sheetFormatPr baseColWidth="10" defaultColWidth="14.42578125" defaultRowHeight="15" customHeight="1" x14ac:dyDescent="0.25"/>
  <cols>
    <col min="1" max="1" width="14.42578125" style="24"/>
    <col min="2" max="2" width="27.5703125" style="24" customWidth="1"/>
    <col min="3" max="3" width="21.28515625" style="24" customWidth="1"/>
    <col min="4" max="4" width="21.140625" style="24" customWidth="1"/>
    <col min="5" max="14" width="14.42578125" style="24"/>
    <col min="15" max="15" width="17.140625" style="24" bestFit="1" customWidth="1"/>
    <col min="16" max="16384" width="14.42578125" style="24"/>
  </cols>
  <sheetData>
    <row r="8" spans="2:15" ht="13.5" x14ac:dyDescent="0.25">
      <c r="B8" s="162" t="s">
        <v>190</v>
      </c>
      <c r="C8" s="162"/>
      <c r="D8" s="162"/>
      <c r="E8" s="162"/>
      <c r="F8" s="162"/>
    </row>
    <row r="9" spans="2:15" ht="13.5" x14ac:dyDescent="0.25">
      <c r="B9" s="162" t="s">
        <v>116</v>
      </c>
      <c r="C9" s="162"/>
      <c r="D9" s="162"/>
      <c r="E9" s="162"/>
      <c r="F9" s="162"/>
    </row>
    <row r="10" spans="2:15" ht="13.5" x14ac:dyDescent="0.25">
      <c r="B10" s="162" t="s">
        <v>160</v>
      </c>
      <c r="C10" s="162"/>
      <c r="D10" s="162"/>
      <c r="E10" s="162"/>
      <c r="F10" s="162"/>
    </row>
    <row r="11" spans="2:15" ht="13.5" x14ac:dyDescent="0.25">
      <c r="B11" s="162" t="s">
        <v>0</v>
      </c>
      <c r="C11" s="162"/>
      <c r="D11" s="162"/>
      <c r="E11" s="162"/>
      <c r="F11" s="162"/>
    </row>
    <row r="12" spans="2:15" ht="29.25" x14ac:dyDescent="0.25">
      <c r="B12" s="133" t="s">
        <v>89</v>
      </c>
      <c r="C12" s="133" t="s">
        <v>183</v>
      </c>
      <c r="D12" s="133" t="s">
        <v>159</v>
      </c>
      <c r="E12" s="133" t="s">
        <v>127</v>
      </c>
      <c r="O12" s="93"/>
    </row>
    <row r="13" spans="2:15" ht="13.5" x14ac:dyDescent="0.25">
      <c r="B13" s="89" t="s">
        <v>38</v>
      </c>
      <c r="C13" s="100">
        <f>+SUM(C14:C17)</f>
        <v>5404673.4000000004</v>
      </c>
      <c r="D13" s="90">
        <f>+SUM(D14:D17)</f>
        <v>5125658.3</v>
      </c>
      <c r="E13" s="101">
        <f>+(D13-C13)/C13</f>
        <v>-5.1624784579952704E-2</v>
      </c>
    </row>
    <row r="14" spans="2:15" ht="13.5" x14ac:dyDescent="0.25">
      <c r="B14" s="89" t="s">
        <v>147</v>
      </c>
      <c r="C14" s="100">
        <v>4053092.6</v>
      </c>
      <c r="D14" s="90">
        <v>3895482.7</v>
      </c>
      <c r="E14" s="101">
        <f t="shared" ref="E14:E16" si="0">+(D14-C14)/C14</f>
        <v>-3.8886330897053747E-2</v>
      </c>
      <c r="G14" s="51"/>
    </row>
    <row r="15" spans="2:15" ht="13.5" x14ac:dyDescent="0.25">
      <c r="B15" s="89" t="s">
        <v>146</v>
      </c>
      <c r="C15" s="100">
        <v>765303.3</v>
      </c>
      <c r="D15" s="90">
        <v>672577.8</v>
      </c>
      <c r="E15" s="101">
        <f t="shared" si="0"/>
        <v>-0.12116176684459612</v>
      </c>
    </row>
    <row r="16" spans="2:15" ht="13.5" x14ac:dyDescent="0.25">
      <c r="B16" s="89" t="s">
        <v>40</v>
      </c>
      <c r="C16" s="100">
        <v>557071.19999999995</v>
      </c>
      <c r="D16" s="90">
        <v>532514</v>
      </c>
      <c r="E16" s="101">
        <f t="shared" si="0"/>
        <v>-4.4082695353843376E-2</v>
      </c>
    </row>
    <row r="17" spans="2:7" ht="13.5" x14ac:dyDescent="0.25">
      <c r="B17" s="89" t="s">
        <v>145</v>
      </c>
      <c r="C17" s="100">
        <v>29206.3</v>
      </c>
      <c r="D17" s="90">
        <v>25083.8</v>
      </c>
      <c r="E17" s="101">
        <f>+(D17-C17)/C17</f>
        <v>-0.14115105302623066</v>
      </c>
    </row>
    <row r="18" spans="2:7" ht="15" customHeight="1" x14ac:dyDescent="0.25">
      <c r="B18" s="102"/>
      <c r="C18" s="103"/>
      <c r="D18" s="103"/>
    </row>
    <row r="19" spans="2:7" ht="15.75" x14ac:dyDescent="0.25">
      <c r="B19" s="162" t="s">
        <v>210</v>
      </c>
      <c r="C19" s="162"/>
      <c r="D19" s="162"/>
      <c r="E19" s="162"/>
      <c r="F19" s="162"/>
      <c r="G19" s="162"/>
    </row>
    <row r="20" spans="2:7" ht="13.5" x14ac:dyDescent="0.25">
      <c r="B20" s="24" t="s">
        <v>211</v>
      </c>
    </row>
    <row r="22" spans="2:7" ht="15" customHeight="1" x14ac:dyDescent="0.25">
      <c r="B22" s="24" t="s">
        <v>126</v>
      </c>
    </row>
    <row r="23" spans="2:7" ht="15" customHeight="1" x14ac:dyDescent="0.3">
      <c r="B23" s="20" t="s">
        <v>158</v>
      </c>
    </row>
  </sheetData>
  <mergeCells count="5">
    <mergeCell ref="B8:F8"/>
    <mergeCell ref="B19:G19"/>
    <mergeCell ref="B11:F11"/>
    <mergeCell ref="B10:F10"/>
    <mergeCell ref="B9:F9"/>
  </mergeCells>
  <hyperlinks>
    <hyperlink ref="B23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B7:J1002"/>
  <sheetViews>
    <sheetView showGridLines="0" zoomScaleNormal="100" workbookViewId="0">
      <selection activeCell="B10" sqref="B10:D10"/>
    </sheetView>
  </sheetViews>
  <sheetFormatPr baseColWidth="10" defaultColWidth="14.42578125" defaultRowHeight="15" customHeight="1" x14ac:dyDescent="0.25"/>
  <cols>
    <col min="1" max="1" width="14.42578125" style="24"/>
    <col min="2" max="2" width="30.7109375" style="24" customWidth="1"/>
    <col min="3" max="3" width="17.140625" style="24" bestFit="1" customWidth="1"/>
    <col min="4" max="4" width="19.42578125" style="24" bestFit="1" customWidth="1"/>
    <col min="5" max="5" width="22.5703125" style="24" customWidth="1"/>
    <col min="6" max="6" width="17.28515625" style="24" customWidth="1"/>
    <col min="7" max="7" width="43.28515625" style="24" customWidth="1"/>
    <col min="8" max="9" width="26.140625" style="24" customWidth="1"/>
    <col min="10" max="10" width="18.140625" style="24" customWidth="1"/>
    <col min="11" max="11" width="10.7109375" style="24" customWidth="1"/>
    <col min="12" max="12" width="18.5703125" style="24" customWidth="1"/>
    <col min="13" max="24" width="10.7109375" style="24" customWidth="1"/>
    <col min="25" max="16384" width="14.42578125" style="24"/>
  </cols>
  <sheetData>
    <row r="7" spans="2:9" ht="13.5" x14ac:dyDescent="0.25">
      <c r="B7" s="154" t="s">
        <v>36</v>
      </c>
      <c r="C7" s="154"/>
      <c r="D7" s="154"/>
      <c r="E7" s="144"/>
    </row>
    <row r="8" spans="2:9" ht="13.5" x14ac:dyDescent="0.25">
      <c r="B8" s="82" t="s">
        <v>35</v>
      </c>
      <c r="E8" s="83"/>
    </row>
    <row r="9" spans="2:9" ht="13.5" x14ac:dyDescent="0.25">
      <c r="B9" s="154" t="s">
        <v>213</v>
      </c>
      <c r="C9" s="154"/>
      <c r="D9" s="154"/>
      <c r="E9" s="83"/>
    </row>
    <row r="10" spans="2:9" ht="13.5" x14ac:dyDescent="0.25">
      <c r="B10" s="172" t="s">
        <v>0</v>
      </c>
      <c r="C10" s="172"/>
      <c r="D10" s="172"/>
    </row>
    <row r="11" spans="2:9" ht="40.5" x14ac:dyDescent="0.25">
      <c r="B11" s="133" t="s">
        <v>1</v>
      </c>
      <c r="C11" s="133" t="s">
        <v>164</v>
      </c>
      <c r="D11" s="133" t="s">
        <v>37</v>
      </c>
      <c r="E11" s="18"/>
    </row>
    <row r="12" spans="2:9" ht="15.75" x14ac:dyDescent="0.25">
      <c r="B12" s="145" t="s">
        <v>186</v>
      </c>
      <c r="C12" s="84">
        <v>851623000</v>
      </c>
      <c r="D12" s="85"/>
    </row>
    <row r="13" spans="2:9" ht="13.5" x14ac:dyDescent="0.25">
      <c r="B13" s="86" t="s">
        <v>38</v>
      </c>
      <c r="C13" s="87">
        <f>+C14+C15+C16</f>
        <v>5100574.5</v>
      </c>
      <c r="D13" s="88">
        <f>C13/$C$12</f>
        <v>5.9892399571171749E-3</v>
      </c>
      <c r="G13" s="51"/>
      <c r="H13" s="51"/>
      <c r="I13" s="51"/>
    </row>
    <row r="14" spans="2:9" ht="13.5" x14ac:dyDescent="0.25">
      <c r="B14" s="89" t="s">
        <v>39</v>
      </c>
      <c r="C14" s="90">
        <v>3895482.7</v>
      </c>
      <c r="D14" s="91">
        <f>C14/$C$12</f>
        <v>4.5741868174062937E-3</v>
      </c>
      <c r="G14" s="92"/>
      <c r="H14" s="92"/>
      <c r="I14" s="93"/>
    </row>
    <row r="15" spans="2:9" ht="13.5" x14ac:dyDescent="0.25">
      <c r="B15" s="89" t="s">
        <v>41</v>
      </c>
      <c r="C15" s="90">
        <v>672577.8</v>
      </c>
      <c r="D15" s="91">
        <f>C15/$C$12</f>
        <v>7.8976002292094046E-4</v>
      </c>
    </row>
    <row r="16" spans="2:9" ht="13.5" x14ac:dyDescent="0.25">
      <c r="B16" s="89" t="s">
        <v>40</v>
      </c>
      <c r="C16" s="90">
        <v>532514</v>
      </c>
      <c r="D16" s="91">
        <f>C16/$C$12</f>
        <v>6.2529311678994107E-4</v>
      </c>
    </row>
    <row r="17" spans="2:10" ht="15.75" x14ac:dyDescent="0.25">
      <c r="B17" s="94" t="s">
        <v>182</v>
      </c>
      <c r="C17" s="95"/>
      <c r="D17" s="95"/>
      <c r="E17" s="51"/>
    </row>
    <row r="18" spans="2:10" ht="15" customHeight="1" x14ac:dyDescent="0.25">
      <c r="B18" s="24" t="s">
        <v>212</v>
      </c>
      <c r="J18" s="93"/>
    </row>
    <row r="19" spans="2:10" ht="15" customHeight="1" x14ac:dyDescent="0.25">
      <c r="E19" s="96"/>
    </row>
    <row r="20" spans="2:10" ht="27" x14ac:dyDescent="0.25">
      <c r="B20" s="133" t="s">
        <v>86</v>
      </c>
      <c r="C20" s="133" t="s">
        <v>110</v>
      </c>
    </row>
    <row r="21" spans="2:10" ht="13.5" x14ac:dyDescent="0.25">
      <c r="B21" s="16" t="s">
        <v>87</v>
      </c>
      <c r="C21" s="22">
        <v>6697.1</v>
      </c>
    </row>
    <row r="22" spans="2:10" ht="13.5" x14ac:dyDescent="0.25">
      <c r="B22" s="16" t="s">
        <v>88</v>
      </c>
      <c r="C22" s="22">
        <v>18386.7</v>
      </c>
    </row>
    <row r="23" spans="2:10" ht="13.5" x14ac:dyDescent="0.25">
      <c r="B23" s="16" t="s">
        <v>83</v>
      </c>
      <c r="C23" s="22">
        <f>+C21+C22</f>
        <v>25083.800000000003</v>
      </c>
      <c r="E23" s="97"/>
      <c r="F23" s="93"/>
    </row>
    <row r="24" spans="2:10" ht="26.25" customHeight="1" x14ac:dyDescent="0.25">
      <c r="F24" s="93"/>
    </row>
    <row r="25" spans="2:10" ht="22.5" customHeight="1" x14ac:dyDescent="0.25">
      <c r="B25" s="24" t="s">
        <v>126</v>
      </c>
    </row>
    <row r="26" spans="2:10" ht="20.25" customHeight="1" x14ac:dyDescent="0.3">
      <c r="B26" s="20" t="s">
        <v>158</v>
      </c>
    </row>
    <row r="27" spans="2:10" ht="23.25" customHeight="1" x14ac:dyDescent="0.25">
      <c r="G27" s="98"/>
      <c r="H27" s="51"/>
    </row>
    <row r="28" spans="2:10" ht="22.5" customHeight="1" x14ac:dyDescent="0.25">
      <c r="F28" s="51"/>
      <c r="H28" s="98"/>
    </row>
    <row r="29" spans="2:10" ht="24" customHeight="1" x14ac:dyDescent="0.25"/>
    <row r="30" spans="2:10" ht="19.5" customHeight="1" x14ac:dyDescent="0.25"/>
    <row r="31" spans="2:10" ht="23.25" customHeight="1" x14ac:dyDescent="0.25"/>
    <row r="32" spans="2:10" ht="29.25" customHeight="1" x14ac:dyDescent="0.25"/>
    <row r="33" ht="30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">
    <mergeCell ref="B10:D10"/>
    <mergeCell ref="B9:D9"/>
    <mergeCell ref="B7:D7"/>
  </mergeCells>
  <hyperlinks>
    <hyperlink ref="B26" r:id="rId1" xr:uid="{00000000-0004-0000-0A00-000000000000}"/>
  </hyperlinks>
  <pageMargins left="0.7" right="0.7" top="0.75" bottom="0.75" header="0" footer="0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7:F991"/>
  <sheetViews>
    <sheetView showGridLines="0" zoomScaleNormal="100" workbookViewId="0">
      <selection activeCell="B36" sqref="B36"/>
    </sheetView>
  </sheetViews>
  <sheetFormatPr baseColWidth="10" defaultColWidth="14.42578125" defaultRowHeight="15" customHeight="1" x14ac:dyDescent="0.25"/>
  <cols>
    <col min="1" max="1" width="14.42578125" style="24"/>
    <col min="2" max="2" width="40.42578125" style="24" customWidth="1"/>
    <col min="3" max="3" width="19.42578125" style="24" bestFit="1" customWidth="1"/>
    <col min="4" max="4" width="19.140625" style="24" customWidth="1"/>
    <col min="5" max="5" width="12.42578125" style="11" customWidth="1"/>
    <col min="6" max="6" width="14" style="11" customWidth="1"/>
    <col min="7" max="20" width="10.7109375" style="24" customWidth="1"/>
    <col min="21" max="16384" width="14.42578125" style="24"/>
  </cols>
  <sheetData>
    <row r="7" spans="2:6" ht="15" customHeight="1" x14ac:dyDescent="0.25">
      <c r="B7" s="154" t="s">
        <v>120</v>
      </c>
      <c r="C7" s="154"/>
      <c r="D7" s="154"/>
      <c r="E7" s="154"/>
    </row>
    <row r="8" spans="2:6" ht="16.5" customHeight="1" x14ac:dyDescent="0.3">
      <c r="B8" s="154" t="s">
        <v>184</v>
      </c>
      <c r="C8" s="154"/>
      <c r="D8" s="154"/>
      <c r="E8" s="154"/>
      <c r="F8" s="6"/>
    </row>
    <row r="9" spans="2:6" ht="13.5" x14ac:dyDescent="0.25">
      <c r="B9" s="157" t="s">
        <v>168</v>
      </c>
      <c r="C9" s="157"/>
      <c r="D9" s="157"/>
      <c r="E9" s="157"/>
    </row>
    <row r="10" spans="2:6" ht="13.5" x14ac:dyDescent="0.25">
      <c r="B10" s="158" t="s">
        <v>0</v>
      </c>
      <c r="C10" s="158"/>
      <c r="D10" s="158"/>
      <c r="E10" s="158"/>
    </row>
    <row r="11" spans="2:6" ht="27" x14ac:dyDescent="0.25">
      <c r="B11" s="133" t="s">
        <v>1</v>
      </c>
      <c r="C11" s="133" t="s">
        <v>169</v>
      </c>
      <c r="D11" s="133" t="s">
        <v>170</v>
      </c>
      <c r="E11" s="133" t="s">
        <v>199</v>
      </c>
      <c r="F11" s="133" t="s">
        <v>3</v>
      </c>
    </row>
    <row r="12" spans="2:6" ht="13.5" x14ac:dyDescent="0.25">
      <c r="B12" s="13" t="s">
        <v>4</v>
      </c>
      <c r="C12" s="12">
        <f>+C13+C22</f>
        <v>73794926.150750011</v>
      </c>
      <c r="D12" s="12">
        <f>+D13+D22</f>
        <v>71888658.559090003</v>
      </c>
      <c r="E12" s="14">
        <f>((D12-C12)/(C12))</f>
        <v>-2.5831960150835297E-2</v>
      </c>
      <c r="F12" s="35">
        <v>1</v>
      </c>
    </row>
    <row r="13" spans="2:6" ht="13.5" x14ac:dyDescent="0.25">
      <c r="B13" s="13" t="s">
        <v>98</v>
      </c>
      <c r="C13" s="12">
        <f>+SUM(C14:C21)</f>
        <v>43843899.398620009</v>
      </c>
      <c r="D13" s="12">
        <f>+SUM(D14:D21)</f>
        <v>43052422.302560009</v>
      </c>
      <c r="E13" s="14">
        <f>((D13-C13)/(C13))</f>
        <v>-1.8052160207376815E-2</v>
      </c>
      <c r="F13" s="15">
        <f>D13/$D$12</f>
        <v>0.59887641758083998</v>
      </c>
    </row>
    <row r="14" spans="2:6" ht="13.5" x14ac:dyDescent="0.25">
      <c r="B14" s="13" t="s">
        <v>5</v>
      </c>
      <c r="C14" s="12">
        <v>30745131.182999998</v>
      </c>
      <c r="D14" s="12">
        <v>31516157.778000001</v>
      </c>
      <c r="E14" s="14">
        <f>((D14-C14)/(C14))</f>
        <v>2.5078006348736241E-2</v>
      </c>
      <c r="F14" s="15">
        <f>D14/$D$13</f>
        <v>0.73204145301078605</v>
      </c>
    </row>
    <row r="15" spans="2:6" ht="13.5" x14ac:dyDescent="0.25">
      <c r="B15" s="13" t="s">
        <v>6</v>
      </c>
      <c r="C15" s="12">
        <v>4769871.3710200004</v>
      </c>
      <c r="D15" s="12">
        <v>5233781.9472500002</v>
      </c>
      <c r="E15" s="14">
        <f t="shared" ref="E15:E26" si="0">((D15-C15)/(C15))</f>
        <v>9.7258508698693916E-2</v>
      </c>
      <c r="F15" s="15">
        <f t="shared" ref="F15:F21" si="1">D15/$D$13</f>
        <v>0.12156765327786878</v>
      </c>
    </row>
    <row r="16" spans="2:6" ht="13.5" x14ac:dyDescent="0.25">
      <c r="B16" s="13" t="s">
        <v>95</v>
      </c>
      <c r="C16" s="12">
        <v>4171051.7450100002</v>
      </c>
      <c r="D16" s="12">
        <v>2014084.40668</v>
      </c>
      <c r="E16" s="14">
        <f t="shared" si="0"/>
        <v>-0.51712792604658253</v>
      </c>
      <c r="F16" s="15">
        <f t="shared" si="1"/>
        <v>4.6782139051912003E-2</v>
      </c>
    </row>
    <row r="17" spans="2:6" ht="13.5" x14ac:dyDescent="0.25">
      <c r="B17" s="13" t="s">
        <v>7</v>
      </c>
      <c r="C17" s="12">
        <v>1852443.7470499999</v>
      </c>
      <c r="D17" s="12">
        <v>2022859.3406199999</v>
      </c>
      <c r="E17" s="14">
        <f>((D17-C17)/(C17))</f>
        <v>9.1995016767113899E-2</v>
      </c>
      <c r="F17" s="15">
        <f t="shared" si="1"/>
        <v>4.6985958801665742E-2</v>
      </c>
    </row>
    <row r="18" spans="2:6" ht="29.25" customHeight="1" x14ac:dyDescent="0.25">
      <c r="B18" s="16" t="s">
        <v>8</v>
      </c>
      <c r="C18" s="12">
        <v>936216.97509000008</v>
      </c>
      <c r="D18" s="12">
        <v>1134126.6672100001</v>
      </c>
      <c r="E18" s="14">
        <f>((D18-C18)/(C18))</f>
        <v>0.21139297554498479</v>
      </c>
      <c r="F18" s="15">
        <f t="shared" si="1"/>
        <v>2.6342923500092166E-2</v>
      </c>
    </row>
    <row r="19" spans="2:6" ht="13.5" x14ac:dyDescent="0.25">
      <c r="B19" s="13" t="s">
        <v>9</v>
      </c>
      <c r="C19" s="12">
        <v>681066.65249999997</v>
      </c>
      <c r="D19" s="12">
        <v>525610.69229000004</v>
      </c>
      <c r="E19" s="14">
        <f t="shared" si="0"/>
        <v>-0.22825366598021762</v>
      </c>
      <c r="F19" s="15">
        <f t="shared" si="1"/>
        <v>1.2208620657768329E-2</v>
      </c>
    </row>
    <row r="20" spans="2:6" ht="13.5" x14ac:dyDescent="0.25">
      <c r="B20" s="13" t="s">
        <v>10</v>
      </c>
      <c r="C20" s="12">
        <v>308545.43857999996</v>
      </c>
      <c r="D20" s="12">
        <v>281030.23757</v>
      </c>
      <c r="E20" s="14">
        <f t="shared" si="0"/>
        <v>-8.9177144010397655E-2</v>
      </c>
      <c r="F20" s="15">
        <f t="shared" si="1"/>
        <v>6.527628935603217E-3</v>
      </c>
    </row>
    <row r="21" spans="2:6" ht="13.5" x14ac:dyDescent="0.25">
      <c r="B21" s="13" t="s">
        <v>11</v>
      </c>
      <c r="C21" s="12">
        <v>379572.28636999999</v>
      </c>
      <c r="D21" s="12">
        <v>324771.23294000002</v>
      </c>
      <c r="E21" s="14">
        <f t="shared" si="0"/>
        <v>-0.14437580244354542</v>
      </c>
      <c r="F21" s="15">
        <f t="shared" si="1"/>
        <v>7.5436227643035144E-3</v>
      </c>
    </row>
    <row r="22" spans="2:6" ht="13.5" x14ac:dyDescent="0.25">
      <c r="B22" s="13" t="s">
        <v>99</v>
      </c>
      <c r="C22" s="12">
        <f>+C23+C24+C25+C26</f>
        <v>29951026.752129998</v>
      </c>
      <c r="D22" s="12">
        <f>+D23+D24+D25+D26</f>
        <v>28836236.256529998</v>
      </c>
      <c r="E22" s="14">
        <f>((D22-C22)/(C22))</f>
        <v>-3.722044338666021E-2</v>
      </c>
      <c r="F22" s="134">
        <f>D22/$D$12</f>
        <v>0.40112358241916007</v>
      </c>
    </row>
    <row r="23" spans="2:6" ht="13.5" x14ac:dyDescent="0.25">
      <c r="B23" s="13" t="s">
        <v>96</v>
      </c>
      <c r="C23" s="12">
        <v>24142620.418949999</v>
      </c>
      <c r="D23" s="12">
        <v>23121057.894000001</v>
      </c>
      <c r="E23" s="14">
        <f t="shared" si="0"/>
        <v>-4.2313655569391047E-2</v>
      </c>
      <c r="F23" s="15">
        <f>D23/$D$22</f>
        <v>0.80180567561982752</v>
      </c>
    </row>
    <row r="24" spans="2:6" ht="13.5" x14ac:dyDescent="0.25">
      <c r="B24" s="13" t="s">
        <v>11</v>
      </c>
      <c r="C24" s="12">
        <v>5653949.56654</v>
      </c>
      <c r="D24" s="12">
        <v>5642055.6952999998</v>
      </c>
      <c r="E24" s="14">
        <f>((D24-C24)/(C24))</f>
        <v>-2.1036394293978168E-3</v>
      </c>
      <c r="F24" s="15">
        <f>D24/$D$22</f>
        <v>0.19565853341981654</v>
      </c>
    </row>
    <row r="25" spans="2:6" ht="14.25" customHeight="1" x14ac:dyDescent="0.25">
      <c r="B25" s="13" t="s">
        <v>97</v>
      </c>
      <c r="C25" s="12">
        <v>106239.03304000001</v>
      </c>
      <c r="D25" s="12">
        <v>55988.55848</v>
      </c>
      <c r="E25" s="14">
        <f t="shared" si="0"/>
        <v>-0.47299446467175793</v>
      </c>
      <c r="F25" s="15">
        <f t="shared" ref="F25:F26" si="2">D25/$D$22</f>
        <v>1.9416042364863524E-3</v>
      </c>
    </row>
    <row r="26" spans="2:6" ht="13.5" x14ac:dyDescent="0.25">
      <c r="B26" s="13" t="s">
        <v>13</v>
      </c>
      <c r="C26" s="12">
        <v>48217.7336</v>
      </c>
      <c r="D26" s="12">
        <v>17134.108749999999</v>
      </c>
      <c r="E26" s="14">
        <f t="shared" si="0"/>
        <v>-0.64465130418323935</v>
      </c>
      <c r="F26" s="15">
        <f t="shared" si="2"/>
        <v>5.9418672386969229E-4</v>
      </c>
    </row>
    <row r="27" spans="2:6" ht="13.5" x14ac:dyDescent="0.25">
      <c r="B27" s="156" t="s">
        <v>200</v>
      </c>
      <c r="C27" s="156"/>
      <c r="D27" s="156"/>
      <c r="E27" s="156"/>
      <c r="F27" s="17"/>
    </row>
    <row r="28" spans="2:6" ht="15.75" customHeight="1" x14ac:dyDescent="0.25">
      <c r="D28" s="18"/>
      <c r="F28" s="19"/>
    </row>
    <row r="29" spans="2:6" ht="15.75" customHeight="1" x14ac:dyDescent="0.25">
      <c r="B29" s="24" t="s">
        <v>126</v>
      </c>
      <c r="E29" s="24"/>
      <c r="F29" s="24"/>
    </row>
    <row r="30" spans="2:6" ht="15.75" customHeight="1" x14ac:dyDescent="0.3">
      <c r="B30" s="20" t="s">
        <v>161</v>
      </c>
      <c r="E30" s="24"/>
      <c r="F30" s="24"/>
    </row>
    <row r="31" spans="2:6" ht="15.75" customHeight="1" x14ac:dyDescent="0.25">
      <c r="E31" s="24"/>
      <c r="F31" s="24"/>
    </row>
    <row r="32" spans="2:6" ht="15.75" customHeight="1" x14ac:dyDescent="0.25">
      <c r="B32" s="133" t="s">
        <v>117</v>
      </c>
      <c r="C32" s="133" t="s">
        <v>109</v>
      </c>
      <c r="D32" s="133" t="s">
        <v>110</v>
      </c>
    </row>
    <row r="33" spans="2:5" ht="15.75" customHeight="1" x14ac:dyDescent="0.25">
      <c r="B33" s="13" t="s">
        <v>141</v>
      </c>
      <c r="C33" s="21">
        <v>126223049548</v>
      </c>
      <c r="D33" s="22">
        <f>+C33/1000</f>
        <v>126223049.54799999</v>
      </c>
    </row>
    <row r="34" spans="2:5" ht="15.75" customHeight="1" x14ac:dyDescent="0.25">
      <c r="B34" s="13" t="s">
        <v>142</v>
      </c>
      <c r="C34" s="21">
        <v>121468667041</v>
      </c>
      <c r="D34" s="22">
        <f>+C34/1000</f>
        <v>121468667.04099999</v>
      </c>
    </row>
    <row r="35" spans="2:5" ht="15.75" customHeight="1" x14ac:dyDescent="0.25">
      <c r="B35" s="24" t="s">
        <v>201</v>
      </c>
      <c r="D35" s="11"/>
    </row>
    <row r="36" spans="2:5" ht="15.75" customHeight="1" x14ac:dyDescent="0.25">
      <c r="B36" s="11"/>
      <c r="C36" s="23"/>
      <c r="D36" s="11"/>
    </row>
    <row r="37" spans="2:5" ht="15.75" customHeight="1" x14ac:dyDescent="0.25"/>
    <row r="38" spans="2:5" ht="15.75" customHeight="1" x14ac:dyDescent="0.25">
      <c r="B38" s="24" t="s">
        <v>126</v>
      </c>
    </row>
    <row r="39" spans="2:5" ht="15.75" customHeight="1" x14ac:dyDescent="0.3">
      <c r="B39" s="20" t="s">
        <v>128</v>
      </c>
    </row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>
      <c r="B43" s="135" t="s">
        <v>90</v>
      </c>
      <c r="C43" s="25"/>
      <c r="E43" s="24"/>
    </row>
    <row r="44" spans="2:5" ht="29.25" customHeight="1" x14ac:dyDescent="0.25">
      <c r="B44" s="133" t="s">
        <v>89</v>
      </c>
      <c r="C44" s="133">
        <v>2024</v>
      </c>
      <c r="D44" s="133">
        <v>2025</v>
      </c>
      <c r="E44" s="133" t="s">
        <v>2</v>
      </c>
    </row>
    <row r="45" spans="2:5" ht="40.5" x14ac:dyDescent="0.25">
      <c r="B45" s="26" t="s">
        <v>144</v>
      </c>
      <c r="C45" s="27">
        <f>+C21+C20+C19+C16</f>
        <v>5540236.1224600002</v>
      </c>
      <c r="D45" s="27">
        <f>+D21+D20+D19+D16</f>
        <v>3145496.5694800001</v>
      </c>
      <c r="E45" s="28">
        <f>((D45-C45)/(C45))</f>
        <v>-0.43224503433559025</v>
      </c>
    </row>
    <row r="46" spans="2:5" ht="15.75" customHeight="1" x14ac:dyDescent="0.25">
      <c r="B46" s="11"/>
      <c r="C46" s="25"/>
      <c r="E46" s="24"/>
    </row>
    <row r="47" spans="2:5" ht="15.75" customHeight="1" x14ac:dyDescent="0.25">
      <c r="B47" s="155" t="s">
        <v>12</v>
      </c>
      <c r="C47" s="155"/>
      <c r="D47" s="155"/>
      <c r="E47" s="155"/>
    </row>
    <row r="48" spans="2:5" ht="24.75" customHeight="1" x14ac:dyDescent="0.25">
      <c r="B48" s="133" t="s">
        <v>89</v>
      </c>
      <c r="C48" s="133">
        <v>2024</v>
      </c>
      <c r="D48" s="133">
        <v>2025</v>
      </c>
      <c r="E48" s="133" t="s">
        <v>2</v>
      </c>
    </row>
    <row r="49" spans="2:5" ht="33.75" customHeight="1" x14ac:dyDescent="0.25">
      <c r="B49" s="13" t="s">
        <v>91</v>
      </c>
      <c r="C49" s="29">
        <f>SUM(C25:C26)</f>
        <v>154456.76664000002</v>
      </c>
      <c r="D49" s="29">
        <f>SUM(D25:D26)</f>
        <v>73122.667229999992</v>
      </c>
      <c r="E49" s="30">
        <f>((D49-C49)/(C49))</f>
        <v>-0.52658165245404498</v>
      </c>
    </row>
    <row r="50" spans="2:5" ht="15.75" customHeight="1" x14ac:dyDescent="0.25"/>
    <row r="51" spans="2:5" ht="15.75" customHeight="1" x14ac:dyDescent="0.25"/>
    <row r="52" spans="2:5" ht="15.75" customHeight="1" x14ac:dyDescent="0.25"/>
    <row r="53" spans="2:5" ht="15.75" customHeight="1" x14ac:dyDescent="0.25"/>
    <row r="54" spans="2:5" ht="15.75" customHeight="1" x14ac:dyDescent="0.25"/>
    <row r="55" spans="2:5" ht="15.75" customHeight="1" x14ac:dyDescent="0.25"/>
    <row r="56" spans="2:5" ht="15.75" customHeight="1" x14ac:dyDescent="0.25"/>
    <row r="57" spans="2:5" ht="15.75" customHeight="1" x14ac:dyDescent="0.25"/>
    <row r="58" spans="2:5" ht="15.75" customHeight="1" x14ac:dyDescent="0.25"/>
    <row r="59" spans="2:5" ht="15.75" customHeight="1" x14ac:dyDescent="0.25"/>
    <row r="60" spans="2:5" ht="15.75" customHeight="1" x14ac:dyDescent="0.25"/>
    <row r="61" spans="2:5" ht="15.75" customHeight="1" x14ac:dyDescent="0.25"/>
    <row r="62" spans="2:5" ht="15.75" customHeight="1" x14ac:dyDescent="0.25"/>
    <row r="63" spans="2:5" ht="15.75" customHeight="1" x14ac:dyDescent="0.25"/>
    <row r="64" spans="2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mergeCells count="6">
    <mergeCell ref="B7:E7"/>
    <mergeCell ref="B47:E47"/>
    <mergeCell ref="B8:E8"/>
    <mergeCell ref="B27:E27"/>
    <mergeCell ref="B9:E9"/>
    <mergeCell ref="B10:E10"/>
  </mergeCells>
  <phoneticPr fontId="6" type="noConversion"/>
  <hyperlinks>
    <hyperlink ref="B39" r:id="rId1" xr:uid="{00000000-0004-0000-0100-000000000000}"/>
    <hyperlink ref="B30" r:id="rId2" xr:uid="{00000000-0004-0000-0100-000001000000}"/>
  </hyperlinks>
  <pageMargins left="0.7" right="0.7" top="0.75" bottom="0.75" header="0" footer="0"/>
  <pageSetup scale="65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E17"/>
  <sheetViews>
    <sheetView workbookViewId="0">
      <selection activeCell="B18" sqref="B18"/>
    </sheetView>
  </sheetViews>
  <sheetFormatPr baseColWidth="10" defaultRowHeight="13.5" x14ac:dyDescent="0.25"/>
  <cols>
    <col min="1" max="1" width="11.42578125" style="7"/>
    <col min="2" max="2" width="63" style="7" bestFit="1" customWidth="1"/>
    <col min="3" max="4" width="11.42578125" style="7"/>
    <col min="5" max="5" width="11.28515625" style="7" bestFit="1" customWidth="1"/>
    <col min="6" max="16384" width="11.42578125" style="7"/>
  </cols>
  <sheetData>
    <row r="7" spans="2:5" x14ac:dyDescent="0.25">
      <c r="B7" s="7" t="s">
        <v>122</v>
      </c>
    </row>
    <row r="8" spans="2:5" x14ac:dyDescent="0.25">
      <c r="B8" s="7" t="s">
        <v>179</v>
      </c>
    </row>
    <row r="9" spans="2:5" x14ac:dyDescent="0.25">
      <c r="B9" s="7" t="s">
        <v>180</v>
      </c>
    </row>
    <row r="10" spans="2:5" x14ac:dyDescent="0.25">
      <c r="B10" s="7" t="s">
        <v>181</v>
      </c>
      <c r="C10" s="159"/>
      <c r="D10" s="159"/>
    </row>
    <row r="11" spans="2:5" ht="27" x14ac:dyDescent="0.25">
      <c r="B11" s="136" t="s">
        <v>129</v>
      </c>
      <c r="C11" s="136">
        <v>2025</v>
      </c>
      <c r="D11" s="136">
        <v>2024</v>
      </c>
      <c r="E11" s="136" t="s">
        <v>143</v>
      </c>
    </row>
    <row r="12" spans="2:5" x14ac:dyDescent="0.25">
      <c r="B12" s="7" t="s">
        <v>130</v>
      </c>
      <c r="C12" s="9">
        <v>0.29589461221460234</v>
      </c>
      <c r="D12" s="9">
        <v>0.30818611125875262</v>
      </c>
      <c r="E12" s="130">
        <v>-1.2291499044150278E-2</v>
      </c>
    </row>
    <row r="13" spans="2:5" x14ac:dyDescent="0.25">
      <c r="B13" s="7" t="s">
        <v>131</v>
      </c>
      <c r="C13" s="9">
        <v>0.56953669568688603</v>
      </c>
      <c r="D13" s="9">
        <v>0.60752231788171018</v>
      </c>
      <c r="E13" s="9">
        <v>-3.7985622194824153E-2</v>
      </c>
    </row>
    <row r="14" spans="2:5" x14ac:dyDescent="0.25">
      <c r="B14" s="7" t="s">
        <v>132</v>
      </c>
      <c r="C14" s="10">
        <v>0.43049999999999999</v>
      </c>
      <c r="D14" s="8"/>
      <c r="E14" s="8"/>
    </row>
    <row r="15" spans="2:5" x14ac:dyDescent="0.25">
      <c r="B15" s="7" t="s">
        <v>133</v>
      </c>
      <c r="C15" s="9"/>
    </row>
    <row r="17" spans="2:2" x14ac:dyDescent="0.25">
      <c r="B17" s="7" t="s">
        <v>202</v>
      </c>
    </row>
  </sheetData>
  <mergeCells count="1">
    <mergeCell ref="C10:D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7:N1006"/>
  <sheetViews>
    <sheetView showGridLines="0" workbookViewId="0">
      <selection activeCell="B16" sqref="B16"/>
    </sheetView>
  </sheetViews>
  <sheetFormatPr baseColWidth="10" defaultColWidth="14.42578125" defaultRowHeight="15" customHeight="1" x14ac:dyDescent="0.25"/>
  <cols>
    <col min="1" max="1" width="14.42578125" style="24"/>
    <col min="2" max="2" width="22" style="24" customWidth="1"/>
    <col min="3" max="3" width="18.5703125" style="24" customWidth="1"/>
    <col min="4" max="4" width="18.7109375" style="24" customWidth="1"/>
    <col min="5" max="5" width="11.140625" style="11" bestFit="1" customWidth="1"/>
    <col min="6" max="6" width="12" style="11" bestFit="1" customWidth="1"/>
    <col min="7" max="12" width="10.7109375" style="24" customWidth="1"/>
    <col min="13" max="13" width="17.140625" style="24" bestFit="1" customWidth="1"/>
    <col min="14" max="14" width="18.5703125" style="24" bestFit="1" customWidth="1"/>
    <col min="15" max="27" width="10.7109375" style="24" customWidth="1"/>
    <col min="28" max="16384" width="14.42578125" style="24"/>
  </cols>
  <sheetData>
    <row r="7" spans="2:14" ht="15" customHeight="1" x14ac:dyDescent="0.25">
      <c r="B7" s="11" t="s">
        <v>119</v>
      </c>
    </row>
    <row r="8" spans="2:14" ht="13.5" x14ac:dyDescent="0.25">
      <c r="B8" s="11" t="s">
        <v>187</v>
      </c>
      <c r="C8" s="31"/>
      <c r="D8" s="31"/>
      <c r="E8" s="31"/>
      <c r="F8" s="24"/>
    </row>
    <row r="9" spans="2:14" ht="13.5" x14ac:dyDescent="0.25">
      <c r="B9" s="11" t="s">
        <v>178</v>
      </c>
      <c r="C9" s="31"/>
      <c r="D9" s="31"/>
      <c r="E9" s="31"/>
      <c r="F9" s="83"/>
    </row>
    <row r="10" spans="2:14" ht="13.5" x14ac:dyDescent="0.25">
      <c r="B10" s="32" t="s">
        <v>0</v>
      </c>
      <c r="C10" s="33"/>
      <c r="D10" s="33"/>
      <c r="E10" s="33"/>
      <c r="F10" s="24"/>
    </row>
    <row r="11" spans="2:14" ht="39" customHeight="1" x14ac:dyDescent="0.25">
      <c r="B11" s="133" t="s">
        <v>1</v>
      </c>
      <c r="C11" s="133" t="s">
        <v>169</v>
      </c>
      <c r="D11" s="133" t="s">
        <v>171</v>
      </c>
      <c r="E11" s="133" t="s">
        <v>203</v>
      </c>
      <c r="F11" s="133" t="s">
        <v>15</v>
      </c>
    </row>
    <row r="12" spans="2:14" ht="13.5" x14ac:dyDescent="0.25">
      <c r="B12" s="36" t="s">
        <v>16</v>
      </c>
      <c r="C12" s="37">
        <f>+C13+C14</f>
        <v>56365491.073799998</v>
      </c>
      <c r="D12" s="37">
        <f>+D13+D14</f>
        <v>56718209.361949995</v>
      </c>
      <c r="E12" s="34">
        <f>((D12-C12)/(C12))</f>
        <v>6.2576991955623947E-3</v>
      </c>
      <c r="F12" s="35">
        <f t="shared" ref="F12" si="0">D12/$D$12</f>
        <v>1</v>
      </c>
      <c r="N12" s="18"/>
    </row>
    <row r="13" spans="2:14" ht="13.5" x14ac:dyDescent="0.25">
      <c r="B13" s="36" t="s">
        <v>17</v>
      </c>
      <c r="C13" s="37">
        <v>28031912.715069998</v>
      </c>
      <c r="D13" s="37">
        <v>26341997.135419998</v>
      </c>
      <c r="E13" s="34">
        <f>((D13-C13)/(C13))</f>
        <v>-6.0285418152771948E-2</v>
      </c>
      <c r="F13" s="38">
        <f>D13/$D$12</f>
        <v>0.4644363323834374</v>
      </c>
      <c r="N13" s="18"/>
    </row>
    <row r="14" spans="2:14" ht="13.5" x14ac:dyDescent="0.25">
      <c r="B14" s="36" t="s">
        <v>18</v>
      </c>
      <c r="C14" s="37">
        <v>28333578.35873</v>
      </c>
      <c r="D14" s="37">
        <v>30376212.226529993</v>
      </c>
      <c r="E14" s="34">
        <f>((D14-C14)/(C14))</f>
        <v>7.2092336588704384E-2</v>
      </c>
      <c r="F14" s="34">
        <f>D14/$D$12</f>
        <v>0.53556366761656249</v>
      </c>
    </row>
    <row r="15" spans="2:14" ht="23.25" customHeight="1" x14ac:dyDescent="0.25">
      <c r="B15" s="39" t="s">
        <v>204</v>
      </c>
      <c r="C15" s="40"/>
      <c r="D15" s="40"/>
      <c r="E15" s="40"/>
      <c r="F15" s="40"/>
    </row>
    <row r="16" spans="2:14" ht="13.5" x14ac:dyDescent="0.25">
      <c r="B16" s="40"/>
      <c r="C16" s="40"/>
      <c r="D16" s="40"/>
      <c r="E16" s="40"/>
      <c r="F16" s="40"/>
    </row>
    <row r="17" spans="2:6" ht="13.5" x14ac:dyDescent="0.25">
      <c r="B17" s="160"/>
      <c r="C17" s="161"/>
      <c r="D17" s="161"/>
      <c r="E17" s="161"/>
      <c r="F17" s="161"/>
    </row>
    <row r="18" spans="2:6" ht="15" customHeight="1" x14ac:dyDescent="0.25">
      <c r="B18" s="24" t="s">
        <v>126</v>
      </c>
    </row>
    <row r="19" spans="2:6" ht="16.5" x14ac:dyDescent="0.3">
      <c r="B19" s="20" t="s">
        <v>162</v>
      </c>
      <c r="C19" s="25"/>
      <c r="D19" s="25"/>
    </row>
    <row r="20" spans="2:6" ht="13.5" x14ac:dyDescent="0.25">
      <c r="C20" s="25"/>
      <c r="D20" s="25"/>
    </row>
    <row r="21" spans="2:6" ht="13.5" x14ac:dyDescent="0.25">
      <c r="C21" s="25"/>
      <c r="D21" s="25"/>
    </row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1">
    <mergeCell ref="B17:F17"/>
  </mergeCells>
  <hyperlinks>
    <hyperlink ref="B19" r:id="rId1" xr:uid="{00000000-0004-0000-0300-000000000000}"/>
  </hyperlinks>
  <pageMargins left="0.7" right="0.7" top="0.75" bottom="0.75" header="0" footer="0"/>
  <pageSetup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8:L38"/>
  <sheetViews>
    <sheetView showGridLines="0" workbookViewId="0">
      <selection activeCell="B21" sqref="B21"/>
    </sheetView>
  </sheetViews>
  <sheetFormatPr baseColWidth="10" defaultColWidth="14.42578125" defaultRowHeight="13.5" x14ac:dyDescent="0.25"/>
  <cols>
    <col min="1" max="1" width="14.42578125" style="24"/>
    <col min="2" max="2" width="45" style="24" customWidth="1"/>
    <col min="3" max="3" width="15.85546875" style="24" bestFit="1" customWidth="1"/>
    <col min="4" max="4" width="17.85546875" style="24" customWidth="1"/>
    <col min="5" max="5" width="14" style="24" customWidth="1"/>
    <col min="6" max="6" width="20.7109375" style="24" customWidth="1"/>
    <col min="7" max="7" width="11.42578125" style="24" customWidth="1"/>
    <col min="8" max="10" width="10.7109375" style="24" customWidth="1"/>
    <col min="11" max="11" width="15.7109375" style="24" bestFit="1" customWidth="1"/>
    <col min="12" max="12" width="16.7109375" style="24" customWidth="1"/>
    <col min="13" max="27" width="10.7109375" style="24" customWidth="1"/>
    <col min="28" max="16384" width="14.42578125" style="24"/>
  </cols>
  <sheetData>
    <row r="8" spans="2:6" x14ac:dyDescent="0.25">
      <c r="B8" s="162" t="s">
        <v>20</v>
      </c>
      <c r="C8" s="162"/>
      <c r="D8" s="162"/>
      <c r="E8" s="162"/>
    </row>
    <row r="9" spans="2:6" x14ac:dyDescent="0.25">
      <c r="B9" s="164" t="s">
        <v>111</v>
      </c>
      <c r="C9" s="164"/>
      <c r="D9" s="164"/>
      <c r="E9" s="164"/>
    </row>
    <row r="10" spans="2:6" x14ac:dyDescent="0.25">
      <c r="B10" s="163" t="s">
        <v>168</v>
      </c>
      <c r="C10" s="163"/>
      <c r="D10" s="163"/>
      <c r="E10" s="163"/>
    </row>
    <row r="11" spans="2:6" x14ac:dyDescent="0.25">
      <c r="B11" s="160" t="s">
        <v>0</v>
      </c>
      <c r="C11" s="160"/>
      <c r="D11" s="160"/>
      <c r="E11" s="160"/>
    </row>
    <row r="12" spans="2:6" ht="27" x14ac:dyDescent="0.25">
      <c r="B12" s="133" t="s">
        <v>113</v>
      </c>
      <c r="C12" s="133" t="s">
        <v>169</v>
      </c>
      <c r="D12" s="133" t="s">
        <v>171</v>
      </c>
      <c r="E12" s="133" t="s">
        <v>203</v>
      </c>
    </row>
    <row r="13" spans="2:6" x14ac:dyDescent="0.25">
      <c r="B13" s="137" t="s">
        <v>112</v>
      </c>
      <c r="C13" s="122">
        <f>+SUM(C14:C18)</f>
        <v>56365491.073800005</v>
      </c>
      <c r="D13" s="122">
        <f>+SUM(D14:D18)</f>
        <v>56718209.361949988</v>
      </c>
      <c r="E13" s="105">
        <f>((D13-C13)/(C13))</f>
        <v>6.2576991955621292E-3</v>
      </c>
    </row>
    <row r="14" spans="2:6" x14ac:dyDescent="0.25">
      <c r="B14" s="123" t="s">
        <v>27</v>
      </c>
      <c r="C14" s="104">
        <v>43601177.808520004</v>
      </c>
      <c r="D14" s="104">
        <v>41618977.14893999</v>
      </c>
      <c r="E14" s="105">
        <f t="shared" ref="E14:E16" si="0">((D14-C14)/(C14))</f>
        <v>-4.5462089769342823E-2</v>
      </c>
      <c r="F14" s="51"/>
    </row>
    <row r="15" spans="2:6" x14ac:dyDescent="0.25">
      <c r="B15" s="123" t="s">
        <v>28</v>
      </c>
      <c r="C15" s="104">
        <v>235273.05788000001</v>
      </c>
      <c r="D15" s="104">
        <v>230247.59710000001</v>
      </c>
      <c r="E15" s="105">
        <f>((D15-C15)/(C15))</f>
        <v>-2.1360120131405817E-2</v>
      </c>
    </row>
    <row r="16" spans="2:6" x14ac:dyDescent="0.25">
      <c r="B16" s="123" t="s">
        <v>29</v>
      </c>
      <c r="C16" s="104">
        <v>624023.58166999999</v>
      </c>
      <c r="D16" s="104">
        <v>700965.39745000005</v>
      </c>
      <c r="E16" s="105">
        <f t="shared" si="0"/>
        <v>0.12329953232550898</v>
      </c>
    </row>
    <row r="17" spans="2:12" x14ac:dyDescent="0.25">
      <c r="B17" s="124" t="s">
        <v>30</v>
      </c>
      <c r="C17" s="109">
        <v>1665592.4067899999</v>
      </c>
      <c r="D17" s="109">
        <v>1035007.1168699999</v>
      </c>
      <c r="E17" s="110">
        <f>((D17-C17)/(C17))</f>
        <v>-0.37859519973154215</v>
      </c>
    </row>
    <row r="18" spans="2:12" x14ac:dyDescent="0.25">
      <c r="B18" s="16" t="s">
        <v>134</v>
      </c>
      <c r="C18" s="37">
        <v>10239424.218939999</v>
      </c>
      <c r="D18" s="37">
        <v>13133012.101589998</v>
      </c>
      <c r="E18" s="34">
        <f>((D18-C18)/(C18))</f>
        <v>0.28259283146973158</v>
      </c>
    </row>
    <row r="19" spans="2:12" x14ac:dyDescent="0.25">
      <c r="C19" s="51"/>
    </row>
    <row r="20" spans="2:12" ht="27" customHeight="1" x14ac:dyDescent="0.25">
      <c r="B20" s="173" t="s">
        <v>205</v>
      </c>
      <c r="C20" s="160"/>
      <c r="D20" s="160"/>
      <c r="E20" s="160"/>
      <c r="K20" s="51"/>
    </row>
    <row r="21" spans="2:12" ht="27" x14ac:dyDescent="0.3">
      <c r="B21" s="133" t="s">
        <v>113</v>
      </c>
      <c r="C21" s="133" t="s">
        <v>169</v>
      </c>
      <c r="D21" s="133" t="s">
        <v>171</v>
      </c>
      <c r="E21" s="133" t="s">
        <v>14</v>
      </c>
      <c r="K21" s="125"/>
    </row>
    <row r="22" spans="2:12" x14ac:dyDescent="0.25">
      <c r="B22" s="126" t="s">
        <v>28</v>
      </c>
      <c r="C22" s="104">
        <f>+C15</f>
        <v>235273.05788000001</v>
      </c>
      <c r="D22" s="127">
        <f>+D15</f>
        <v>230247.59710000001</v>
      </c>
      <c r="E22" s="66">
        <f t="shared" ref="E22:E23" si="1">((D22-C22)/(C22))</f>
        <v>-2.1360120131405817E-2</v>
      </c>
    </row>
    <row r="23" spans="2:12" x14ac:dyDescent="0.25">
      <c r="B23" s="128" t="s">
        <v>29</v>
      </c>
      <c r="C23" s="109">
        <f>+C16</f>
        <v>624023.58166999999</v>
      </c>
      <c r="D23" s="129">
        <f>+D16</f>
        <v>700965.39745000005</v>
      </c>
      <c r="E23" s="66">
        <f t="shared" si="1"/>
        <v>0.12329953232550898</v>
      </c>
      <c r="K23" s="51"/>
      <c r="L23" s="18"/>
    </row>
    <row r="24" spans="2:12" x14ac:dyDescent="0.25">
      <c r="B24" s="13" t="s">
        <v>84</v>
      </c>
      <c r="C24" s="37">
        <f>SUM(C22:C23)</f>
        <v>859296.63954999996</v>
      </c>
      <c r="D24" s="37">
        <f>SUM(D22:D23)</f>
        <v>931212.99455000006</v>
      </c>
      <c r="E24" s="66">
        <f>((D24-C24)/(C24))</f>
        <v>8.3692117122279863E-2</v>
      </c>
    </row>
    <row r="28" spans="2:12" x14ac:dyDescent="0.25">
      <c r="B28" s="24" t="s">
        <v>126</v>
      </c>
    </row>
    <row r="29" spans="2:12" ht="16.5" x14ac:dyDescent="0.3">
      <c r="B29" s="20" t="s">
        <v>163</v>
      </c>
    </row>
    <row r="36" spans="3:4" x14ac:dyDescent="0.25">
      <c r="D36" s="18"/>
    </row>
    <row r="37" spans="3:4" x14ac:dyDescent="0.25">
      <c r="C37" s="51"/>
    </row>
    <row r="38" spans="3:4" x14ac:dyDescent="0.25">
      <c r="C38" s="51"/>
    </row>
  </sheetData>
  <mergeCells count="5">
    <mergeCell ref="B20:E20"/>
    <mergeCell ref="B10:E10"/>
    <mergeCell ref="B9:E9"/>
    <mergeCell ref="B8:E8"/>
    <mergeCell ref="B11:E11"/>
  </mergeCells>
  <hyperlinks>
    <hyperlink ref="B29" r:id="rId1" xr:uid="{00000000-0004-0000-0400-000000000000}"/>
  </hyperlinks>
  <pageMargins left="0.7" right="0.7" top="0.75" bottom="0.75" header="0" footer="0"/>
  <pageSetup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outlinePr summaryBelow="0" summaryRight="0"/>
  </sheetPr>
  <dimension ref="B8:L49"/>
  <sheetViews>
    <sheetView showGridLines="0" workbookViewId="0">
      <selection activeCell="H15" sqref="H15"/>
    </sheetView>
  </sheetViews>
  <sheetFormatPr baseColWidth="10" defaultColWidth="14.42578125" defaultRowHeight="13.5" x14ac:dyDescent="0.25"/>
  <cols>
    <col min="1" max="1" width="14.42578125" style="24"/>
    <col min="2" max="2" width="71.140625" style="24" customWidth="1"/>
    <col min="3" max="3" width="20.5703125" style="11" bestFit="1" customWidth="1"/>
    <col min="4" max="4" width="20.5703125" style="11" customWidth="1"/>
    <col min="5" max="5" width="34" style="11" customWidth="1"/>
    <col min="6" max="6" width="26.85546875" style="24" customWidth="1"/>
    <col min="7" max="7" width="15.140625" style="24" bestFit="1" customWidth="1"/>
    <col min="8" max="11" width="14.42578125" style="24"/>
    <col min="12" max="12" width="22.140625" style="24" customWidth="1"/>
    <col min="13" max="16384" width="14.42578125" style="24"/>
  </cols>
  <sheetData>
    <row r="8" spans="2:12" x14ac:dyDescent="0.25">
      <c r="B8" s="165" t="s">
        <v>69</v>
      </c>
      <c r="C8" s="165"/>
      <c r="D8" s="42"/>
      <c r="E8" s="149" t="s">
        <v>123</v>
      </c>
      <c r="F8" s="149"/>
      <c r="G8" s="149"/>
    </row>
    <row r="9" spans="2:12" x14ac:dyDescent="0.25">
      <c r="B9" s="163" t="s">
        <v>172</v>
      </c>
      <c r="C9" s="163"/>
      <c r="D9" s="45"/>
      <c r="E9" s="43" t="s">
        <v>188</v>
      </c>
      <c r="F9" s="149"/>
      <c r="G9" s="149"/>
    </row>
    <row r="10" spans="2:12" ht="16.5" x14ac:dyDescent="0.3">
      <c r="B10" s="43" t="s">
        <v>0</v>
      </c>
      <c r="C10" s="46"/>
      <c r="D10" s="46"/>
      <c r="E10" s="11" t="s">
        <v>172</v>
      </c>
      <c r="F10" s="43"/>
      <c r="G10" s="50"/>
      <c r="L10" s="6"/>
    </row>
    <row r="11" spans="2:12" ht="13.5" customHeight="1" x14ac:dyDescent="0.25">
      <c r="B11" s="133" t="s">
        <v>70</v>
      </c>
      <c r="C11" s="133" t="s">
        <v>173</v>
      </c>
      <c r="D11" s="138"/>
      <c r="E11" s="42" t="s">
        <v>85</v>
      </c>
      <c r="F11" s="43"/>
      <c r="G11" s="50"/>
    </row>
    <row r="12" spans="2:12" x14ac:dyDescent="0.25">
      <c r="B12" s="48" t="s">
        <v>80</v>
      </c>
      <c r="C12" s="52">
        <v>15194.65331</v>
      </c>
      <c r="D12" s="49"/>
      <c r="E12" s="133" t="s">
        <v>1</v>
      </c>
      <c r="F12" s="133" t="s">
        <v>103</v>
      </c>
      <c r="G12" s="50"/>
    </row>
    <row r="13" spans="2:12" x14ac:dyDescent="0.25">
      <c r="B13" s="48" t="s">
        <v>82</v>
      </c>
      <c r="C13" s="52">
        <v>15528.130050000002</v>
      </c>
      <c r="D13" s="49"/>
      <c r="E13" s="48" t="s">
        <v>176</v>
      </c>
      <c r="F13" s="52">
        <f>+C44</f>
        <v>1657189.1779200002</v>
      </c>
    </row>
    <row r="14" spans="2:12" x14ac:dyDescent="0.25">
      <c r="B14" s="48" t="s">
        <v>79</v>
      </c>
      <c r="C14" s="52">
        <v>34578.104630000002</v>
      </c>
      <c r="D14" s="49"/>
      <c r="E14" s="48" t="s">
        <v>75</v>
      </c>
      <c r="F14" s="52">
        <f>+C43</f>
        <v>1730191.13445</v>
      </c>
      <c r="K14" s="51"/>
    </row>
    <row r="15" spans="2:12" x14ac:dyDescent="0.25">
      <c r="B15" s="48" t="s">
        <v>81</v>
      </c>
      <c r="C15" s="52">
        <v>35253.618579999995</v>
      </c>
      <c r="D15" s="49"/>
      <c r="E15" s="13" t="s">
        <v>74</v>
      </c>
      <c r="F15" s="52">
        <f>+C42</f>
        <v>1738343.6085399999</v>
      </c>
    </row>
    <row r="16" spans="2:12" x14ac:dyDescent="0.25">
      <c r="B16" s="48" t="s">
        <v>136</v>
      </c>
      <c r="C16" s="52">
        <v>42731.511920000004</v>
      </c>
      <c r="D16" s="49"/>
      <c r="E16" s="13" t="s">
        <v>73</v>
      </c>
      <c r="F16" s="52">
        <f>+C40</f>
        <v>8028000.4356499994</v>
      </c>
      <c r="G16" s="50"/>
      <c r="H16" s="43"/>
    </row>
    <row r="17" spans="2:8" x14ac:dyDescent="0.25">
      <c r="B17" s="48" t="s">
        <v>152</v>
      </c>
      <c r="C17" s="52">
        <v>44016.650310000005</v>
      </c>
      <c r="D17" s="49"/>
      <c r="E17" s="13" t="s">
        <v>138</v>
      </c>
      <c r="F17" s="53">
        <f>+C41</f>
        <v>10386557.057529999</v>
      </c>
    </row>
    <row r="18" spans="2:8" x14ac:dyDescent="0.25">
      <c r="B18" s="48" t="s">
        <v>108</v>
      </c>
      <c r="C18" s="52">
        <v>85189.845379999999</v>
      </c>
      <c r="D18" s="49"/>
      <c r="E18" s="13" t="s">
        <v>71</v>
      </c>
      <c r="F18" s="52">
        <f>+C39</f>
        <v>18078695.734849997</v>
      </c>
      <c r="G18" s="50"/>
      <c r="H18" s="43"/>
    </row>
    <row r="19" spans="2:8" x14ac:dyDescent="0.25">
      <c r="B19" s="48" t="s">
        <v>151</v>
      </c>
      <c r="C19" s="52">
        <v>85993.821580000003</v>
      </c>
      <c r="D19" s="49"/>
      <c r="E19" s="99" t="s">
        <v>185</v>
      </c>
      <c r="F19" s="41"/>
      <c r="G19" s="50"/>
      <c r="H19" s="43"/>
    </row>
    <row r="20" spans="2:8" x14ac:dyDescent="0.25">
      <c r="B20" s="48" t="s">
        <v>153</v>
      </c>
      <c r="C20" s="52">
        <v>97741.471030000001</v>
      </c>
      <c r="D20" s="49"/>
      <c r="E20" s="99" t="s">
        <v>206</v>
      </c>
      <c r="F20" s="41"/>
      <c r="G20" s="50"/>
      <c r="H20" s="43"/>
    </row>
    <row r="21" spans="2:8" x14ac:dyDescent="0.25">
      <c r="B21" s="48" t="s">
        <v>137</v>
      </c>
      <c r="C21" s="52">
        <v>108194.28553000001</v>
      </c>
      <c r="D21" s="49"/>
      <c r="G21" s="50"/>
      <c r="H21" s="43"/>
    </row>
    <row r="22" spans="2:8" x14ac:dyDescent="0.25">
      <c r="B22" s="48" t="s">
        <v>135</v>
      </c>
      <c r="C22" s="52">
        <v>111119.37091</v>
      </c>
      <c r="D22" s="49"/>
      <c r="G22" s="50"/>
      <c r="H22" s="43"/>
    </row>
    <row r="23" spans="2:8" x14ac:dyDescent="0.25">
      <c r="B23" s="48" t="s">
        <v>78</v>
      </c>
      <c r="C23" s="52">
        <v>125558.64112</v>
      </c>
      <c r="D23" s="49"/>
      <c r="F23" s="57"/>
      <c r="G23" s="50"/>
      <c r="H23" s="43"/>
    </row>
    <row r="24" spans="2:8" x14ac:dyDescent="0.25">
      <c r="B24" s="48" t="s">
        <v>77</v>
      </c>
      <c r="C24" s="52">
        <v>217906.24838999999</v>
      </c>
      <c r="D24" s="49"/>
      <c r="F24" s="11"/>
      <c r="H24" s="43"/>
    </row>
    <row r="25" spans="2:8" x14ac:dyDescent="0.25">
      <c r="B25" s="48" t="s">
        <v>150</v>
      </c>
      <c r="C25" s="52">
        <v>304253.70009</v>
      </c>
      <c r="D25" s="49"/>
      <c r="H25" s="43"/>
    </row>
    <row r="26" spans="2:8" x14ac:dyDescent="0.25">
      <c r="B26" s="48" t="s">
        <v>76</v>
      </c>
      <c r="C26" s="52">
        <v>308122.64427999995</v>
      </c>
      <c r="D26" s="49"/>
      <c r="H26" s="43"/>
    </row>
    <row r="27" spans="2:8" x14ac:dyDescent="0.25">
      <c r="B27" s="48" t="s">
        <v>149</v>
      </c>
      <c r="C27" s="52">
        <v>333929.12508999999</v>
      </c>
      <c r="D27" s="49"/>
      <c r="H27" s="43"/>
    </row>
    <row r="28" spans="2:8" x14ac:dyDescent="0.25">
      <c r="B28" s="48" t="s">
        <v>75</v>
      </c>
      <c r="C28" s="52">
        <v>1730191.13445</v>
      </c>
      <c r="D28" s="49"/>
      <c r="F28" s="51"/>
      <c r="H28" s="43"/>
    </row>
    <row r="29" spans="2:8" x14ac:dyDescent="0.25">
      <c r="B29" s="48" t="s">
        <v>74</v>
      </c>
      <c r="C29" s="52">
        <v>1738343.6085399999</v>
      </c>
      <c r="D29" s="49"/>
      <c r="F29" s="61"/>
      <c r="H29" s="43"/>
    </row>
    <row r="30" spans="2:8" x14ac:dyDescent="0.25">
      <c r="B30" s="48" t="s">
        <v>72</v>
      </c>
      <c r="C30" s="52">
        <v>4987165.0017700009</v>
      </c>
      <c r="D30" s="49"/>
      <c r="H30" s="43"/>
    </row>
    <row r="31" spans="2:8" x14ac:dyDescent="0.25">
      <c r="B31" s="48" t="s">
        <v>138</v>
      </c>
      <c r="C31" s="52">
        <v>5091269.4114799993</v>
      </c>
      <c r="D31" s="49"/>
      <c r="G31" s="41"/>
      <c r="H31" s="41"/>
    </row>
    <row r="32" spans="2:8" x14ac:dyDescent="0.25">
      <c r="B32" s="48" t="s">
        <v>73</v>
      </c>
      <c r="C32" s="52">
        <v>8028000.4356499994</v>
      </c>
      <c r="D32" s="49"/>
      <c r="G32" s="41"/>
      <c r="H32" s="41"/>
    </row>
    <row r="33" spans="2:9" x14ac:dyDescent="0.25">
      <c r="B33" s="48" t="s">
        <v>71</v>
      </c>
      <c r="C33" s="52">
        <v>18078695.734849997</v>
      </c>
      <c r="D33" s="49"/>
    </row>
    <row r="34" spans="2:9" ht="12.75" customHeight="1" x14ac:dyDescent="0.25">
      <c r="C34" s="139">
        <f>+SUM(C12:C33)</f>
        <v>41618977.148939997</v>
      </c>
      <c r="D34" s="140"/>
    </row>
    <row r="35" spans="2:9" ht="27" customHeight="1" x14ac:dyDescent="0.25">
      <c r="B35" s="54"/>
      <c r="C35" s="42"/>
      <c r="D35" s="42"/>
      <c r="G35" s="58"/>
      <c r="H35" s="59"/>
    </row>
    <row r="36" spans="2:9" x14ac:dyDescent="0.25">
      <c r="B36" s="55"/>
      <c r="D36" s="56"/>
      <c r="G36" s="60"/>
    </row>
    <row r="37" spans="2:9" x14ac:dyDescent="0.25">
      <c r="B37" s="55"/>
      <c r="D37" s="56"/>
    </row>
    <row r="38" spans="2:9" x14ac:dyDescent="0.25">
      <c r="B38" s="133" t="s">
        <v>70</v>
      </c>
      <c r="C38" s="133" t="s">
        <v>173</v>
      </c>
      <c r="D38" s="138"/>
      <c r="I38" s="59"/>
    </row>
    <row r="39" spans="2:9" x14ac:dyDescent="0.25">
      <c r="B39" s="13" t="s">
        <v>71</v>
      </c>
      <c r="C39" s="52">
        <f>+C33</f>
        <v>18078695.734849997</v>
      </c>
      <c r="D39" s="49"/>
    </row>
    <row r="40" spans="2:9" x14ac:dyDescent="0.25">
      <c r="B40" s="13" t="s">
        <v>73</v>
      </c>
      <c r="C40" s="52">
        <f>+C32</f>
        <v>8028000.4356499994</v>
      </c>
      <c r="D40" s="49"/>
      <c r="G40" s="59"/>
    </row>
    <row r="41" spans="2:9" x14ac:dyDescent="0.25">
      <c r="B41" s="13" t="s">
        <v>138</v>
      </c>
      <c r="C41" s="52">
        <f>+C31+C30+C26</f>
        <v>10386557.057529999</v>
      </c>
      <c r="D41" s="49"/>
    </row>
    <row r="42" spans="2:9" x14ac:dyDescent="0.25">
      <c r="B42" s="13" t="s">
        <v>74</v>
      </c>
      <c r="C42" s="52">
        <f>+C29</f>
        <v>1738343.6085399999</v>
      </c>
      <c r="D42" s="49"/>
    </row>
    <row r="43" spans="2:9" x14ac:dyDescent="0.25">
      <c r="B43" s="48" t="s">
        <v>75</v>
      </c>
      <c r="C43" s="37">
        <f>+C28</f>
        <v>1730191.13445</v>
      </c>
      <c r="D43" s="49"/>
    </row>
    <row r="44" spans="2:9" x14ac:dyDescent="0.25">
      <c r="B44" s="13" t="s">
        <v>139</v>
      </c>
      <c r="C44" s="52">
        <f>+SUM(C12:C25)+C27</f>
        <v>1657189.1779200002</v>
      </c>
      <c r="D44" s="56"/>
    </row>
    <row r="45" spans="2:9" x14ac:dyDescent="0.25">
      <c r="B45" s="48" t="s">
        <v>84</v>
      </c>
      <c r="C45" s="53">
        <f>+SUM(C39:C41)</f>
        <v>36493253.228029996</v>
      </c>
      <c r="D45" s="62"/>
    </row>
    <row r="47" spans="2:9" x14ac:dyDescent="0.25">
      <c r="B47" s="24" t="s">
        <v>126</v>
      </c>
    </row>
    <row r="48" spans="2:9" ht="16.5" x14ac:dyDescent="0.3">
      <c r="B48" s="20" t="s">
        <v>154</v>
      </c>
    </row>
    <row r="49" spans="2:2" ht="16.5" x14ac:dyDescent="0.3">
      <c r="B49" s="20"/>
    </row>
  </sheetData>
  <autoFilter ref="B11:C11" xr:uid="{00000000-0009-0000-0000-000005000000}"/>
  <mergeCells count="2">
    <mergeCell ref="B8:C8"/>
    <mergeCell ref="B9:C9"/>
  </mergeCells>
  <hyperlinks>
    <hyperlink ref="B48" r:id="rId1" xr:uid="{00000000-0004-0000-0500-000000000000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outlinePr summaryBelow="0" summaryRight="0"/>
  </sheetPr>
  <dimension ref="A7:K70"/>
  <sheetViews>
    <sheetView showGridLines="0" topLeftCell="F1" workbookViewId="0">
      <selection activeCell="G18" sqref="G18"/>
    </sheetView>
  </sheetViews>
  <sheetFormatPr baseColWidth="10" defaultColWidth="14.42578125" defaultRowHeight="15" customHeight="1" x14ac:dyDescent="0.25"/>
  <cols>
    <col min="1" max="1" width="104" style="24" hidden="1" customWidth="1"/>
    <col min="2" max="3" width="15.85546875" style="24" hidden="1" customWidth="1"/>
    <col min="4" max="5" width="11.140625" style="24" hidden="1" customWidth="1"/>
    <col min="6" max="6" width="11.140625" style="24" customWidth="1"/>
    <col min="7" max="7" width="41.7109375" style="11" customWidth="1"/>
    <col min="8" max="8" width="18.7109375" style="11" customWidth="1"/>
    <col min="9" max="9" width="17.28515625" style="24" customWidth="1"/>
    <col min="10" max="13" width="14.42578125" style="24"/>
    <col min="14" max="14" width="15" style="24" bestFit="1" customWidth="1"/>
    <col min="15" max="16384" width="14.42578125" style="24"/>
  </cols>
  <sheetData>
    <row r="7" spans="1:11" ht="15" customHeight="1" x14ac:dyDescent="0.25">
      <c r="G7" s="24" t="s">
        <v>124</v>
      </c>
      <c r="H7" s="64"/>
    </row>
    <row r="8" spans="1:11" ht="13.5" x14ac:dyDescent="0.25">
      <c r="A8" s="43" t="s">
        <v>45</v>
      </c>
      <c r="B8" s="43"/>
      <c r="C8" s="43"/>
      <c r="D8" s="141"/>
      <c r="E8" s="141"/>
      <c r="F8" s="141"/>
      <c r="G8" s="24" t="s">
        <v>45</v>
      </c>
      <c r="H8" s="64"/>
    </row>
    <row r="9" spans="1:11" ht="13.5" x14ac:dyDescent="0.25">
      <c r="A9" s="43" t="s">
        <v>102</v>
      </c>
      <c r="B9" s="43"/>
      <c r="C9" s="43"/>
      <c r="D9" s="43"/>
      <c r="E9" s="43"/>
      <c r="F9" s="43"/>
      <c r="G9" s="163" t="s">
        <v>174</v>
      </c>
      <c r="H9" s="163"/>
      <c r="I9" s="163"/>
    </row>
    <row r="10" spans="1:11" ht="13.5" x14ac:dyDescent="0.25">
      <c r="A10" s="43" t="s">
        <v>0</v>
      </c>
      <c r="B10" s="43"/>
      <c r="C10" s="43"/>
      <c r="D10" s="43"/>
      <c r="E10" s="43"/>
      <c r="F10" s="43"/>
      <c r="G10" s="43" t="s">
        <v>0</v>
      </c>
      <c r="H10" s="43"/>
      <c r="I10" s="47"/>
    </row>
    <row r="11" spans="1:11" ht="40.5" x14ac:dyDescent="0.25">
      <c r="A11" s="142" t="s">
        <v>1</v>
      </c>
      <c r="B11" s="142" t="s">
        <v>93</v>
      </c>
      <c r="C11" s="142" t="s">
        <v>94</v>
      </c>
      <c r="D11" s="142" t="s">
        <v>14</v>
      </c>
      <c r="E11" s="147"/>
      <c r="F11" s="148"/>
      <c r="G11" s="133" t="s">
        <v>1</v>
      </c>
      <c r="H11" s="133" t="s">
        <v>175</v>
      </c>
      <c r="I11" s="133" t="s">
        <v>175</v>
      </c>
      <c r="J11" s="133" t="s">
        <v>203</v>
      </c>
      <c r="K11" s="133" t="s">
        <v>15</v>
      </c>
    </row>
    <row r="12" spans="1:11" ht="13.5" x14ac:dyDescent="0.25">
      <c r="A12" s="71" t="s">
        <v>16</v>
      </c>
      <c r="B12" s="72" t="e">
        <f>+B13+#REF!+B26+B34</f>
        <v>#REF!</v>
      </c>
      <c r="C12" s="72" t="e">
        <f>+C13+#REF!+C26+C34</f>
        <v>#REF!</v>
      </c>
      <c r="D12" s="63" t="e">
        <f t="shared" ref="D12:D18" si="0">((C12-B12)/(B12))</f>
        <v>#REF!</v>
      </c>
      <c r="E12" s="64"/>
      <c r="F12" s="146"/>
      <c r="G12" s="65" t="s">
        <v>32</v>
      </c>
      <c r="H12" s="53">
        <v>29609838.159599997</v>
      </c>
      <c r="I12" s="53">
        <v>31286960.833790001</v>
      </c>
      <c r="J12" s="14">
        <f>((I12-H12)/(H12))</f>
        <v>5.6640724111700444E-2</v>
      </c>
      <c r="K12" s="66">
        <f>+(I12/$I$16)</f>
        <v>0.55162109639482348</v>
      </c>
    </row>
    <row r="13" spans="1:11" ht="13.5" x14ac:dyDescent="0.25">
      <c r="A13" s="67" t="s">
        <v>31</v>
      </c>
      <c r="B13" s="68">
        <f>+SUM(B14:B18)</f>
        <v>20094637.251109999</v>
      </c>
      <c r="C13" s="68">
        <f>+SUM(C14:C18)</f>
        <v>17473910.938170001</v>
      </c>
      <c r="D13" s="69">
        <f t="shared" si="0"/>
        <v>-0.13041918996548357</v>
      </c>
      <c r="E13" s="70"/>
      <c r="F13" s="146"/>
      <c r="G13" s="65" t="s">
        <v>34</v>
      </c>
      <c r="H13" s="53">
        <v>14400293.4252</v>
      </c>
      <c r="I13" s="53">
        <v>14923657.338710001</v>
      </c>
      <c r="J13" s="14">
        <f>((I13-H13)/(H13))</f>
        <v>3.6343975643866544E-2</v>
      </c>
      <c r="K13" s="66">
        <f>+(I13/$I$16)</f>
        <v>0.26311933163252665</v>
      </c>
    </row>
    <row r="14" spans="1:11" ht="13.5" x14ac:dyDescent="0.25">
      <c r="A14" s="71" t="s">
        <v>48</v>
      </c>
      <c r="B14" s="72">
        <v>5078057.1762399999</v>
      </c>
      <c r="C14" s="72">
        <v>5558442.7097899998</v>
      </c>
      <c r="D14" s="63">
        <f t="shared" si="0"/>
        <v>9.4600260863091895E-2</v>
      </c>
      <c r="E14" s="64"/>
      <c r="F14" s="146"/>
      <c r="G14" s="65" t="s">
        <v>31</v>
      </c>
      <c r="H14" s="53">
        <v>8882409.0987</v>
      </c>
      <c r="I14" s="53">
        <v>7936695.6913899994</v>
      </c>
      <c r="J14" s="14">
        <f>((I14-H14)/(H14))</f>
        <v>-0.10647037271098131</v>
      </c>
      <c r="K14" s="66">
        <f>+(I14/$I$16)</f>
        <v>0.13993205675344211</v>
      </c>
    </row>
    <row r="15" spans="1:11" ht="13.5" x14ac:dyDescent="0.25">
      <c r="A15" s="71" t="s">
        <v>46</v>
      </c>
      <c r="B15" s="72">
        <v>5080643.8832799997</v>
      </c>
      <c r="C15" s="72">
        <v>4447103.3825200005</v>
      </c>
      <c r="D15" s="63">
        <f t="shared" si="0"/>
        <v>-0.12469689183391329</v>
      </c>
      <c r="E15" s="64"/>
      <c r="F15" s="146"/>
      <c r="G15" s="65" t="s">
        <v>33</v>
      </c>
      <c r="H15" s="53">
        <v>3472950.3903000001</v>
      </c>
      <c r="I15" s="53">
        <v>2570895.4980600001</v>
      </c>
      <c r="J15" s="14">
        <f>((I15-H15)/(H15))</f>
        <v>-0.25973733882276351</v>
      </c>
      <c r="K15" s="66">
        <f>+(I15/$I$16)</f>
        <v>4.5327515219207748E-2</v>
      </c>
    </row>
    <row r="16" spans="1:11" ht="13.5" x14ac:dyDescent="0.25">
      <c r="A16" s="71" t="s">
        <v>47</v>
      </c>
      <c r="B16" s="72">
        <v>5874737.04012</v>
      </c>
      <c r="C16" s="72">
        <v>3599664.0509200003</v>
      </c>
      <c r="D16" s="63">
        <f t="shared" si="0"/>
        <v>-0.38726379983699288</v>
      </c>
      <c r="E16" s="64"/>
      <c r="F16" s="146"/>
      <c r="G16" s="13" t="s">
        <v>114</v>
      </c>
      <c r="H16" s="37">
        <f>+SUM(H12:H15)</f>
        <v>56365491.073799998</v>
      </c>
      <c r="I16" s="37">
        <f>+SUM(I12:I15)</f>
        <v>56718209.361950003</v>
      </c>
      <c r="J16" s="14">
        <f>((I16-H16)/(H16))</f>
        <v>6.2576991955625274E-3</v>
      </c>
      <c r="K16" s="66">
        <f>+(I16/$I$16)</f>
        <v>1</v>
      </c>
    </row>
    <row r="17" spans="1:8" ht="13.5" x14ac:dyDescent="0.25">
      <c r="A17" s="71" t="s">
        <v>49</v>
      </c>
      <c r="B17" s="72">
        <v>3214803.20713</v>
      </c>
      <c r="C17" s="72">
        <v>2881794.6258700001</v>
      </c>
      <c r="D17" s="63">
        <f t="shared" si="0"/>
        <v>-0.10358599261112834</v>
      </c>
      <c r="E17" s="64"/>
      <c r="F17" s="146"/>
      <c r="G17" s="132" t="s">
        <v>207</v>
      </c>
      <c r="H17" s="64"/>
    </row>
    <row r="18" spans="1:8" ht="13.5" x14ac:dyDescent="0.25">
      <c r="A18" s="71" t="s">
        <v>50</v>
      </c>
      <c r="B18" s="72">
        <v>846395.94434000005</v>
      </c>
      <c r="C18" s="72">
        <v>986906.16907000006</v>
      </c>
      <c r="D18" s="63">
        <f t="shared" si="0"/>
        <v>0.16601004018227739</v>
      </c>
      <c r="E18" s="64"/>
      <c r="F18" s="146"/>
      <c r="G18" s="64"/>
      <c r="H18" s="64"/>
    </row>
    <row r="19" spans="1:8" ht="25.5" customHeight="1" x14ac:dyDescent="0.25">
      <c r="A19" s="71" t="s">
        <v>51</v>
      </c>
      <c r="B19" s="72">
        <v>54863817.678599998</v>
      </c>
      <c r="C19" s="72">
        <v>58954904.645470001</v>
      </c>
      <c r="D19" s="63">
        <f>((C19-B19)/(B19))</f>
        <v>7.4568032994644456E-2</v>
      </c>
      <c r="E19" s="64"/>
      <c r="F19" s="146"/>
      <c r="G19" s="64"/>
      <c r="H19" s="64"/>
    </row>
    <row r="20" spans="1:8" ht="13.5" x14ac:dyDescent="0.25">
      <c r="A20" s="71" t="s">
        <v>56</v>
      </c>
      <c r="B20" s="72">
        <v>317698.9498</v>
      </c>
      <c r="C20" s="72">
        <v>503908.58033999999</v>
      </c>
      <c r="D20" s="63">
        <f t="shared" ref="D20:D25" si="1">((C20-B20)/(B20))</f>
        <v>0.58611975474651057</v>
      </c>
      <c r="E20" s="64"/>
      <c r="F20" s="146"/>
      <c r="G20" s="64"/>
      <c r="H20" s="64"/>
    </row>
    <row r="21" spans="1:8" ht="13.5" x14ac:dyDescent="0.25">
      <c r="A21" s="71" t="s">
        <v>57</v>
      </c>
      <c r="B21" s="72">
        <v>875942.04230999993</v>
      </c>
      <c r="C21" s="72">
        <v>505441.48155999999</v>
      </c>
      <c r="D21" s="63">
        <f t="shared" si="1"/>
        <v>-0.42297383029239061</v>
      </c>
      <c r="E21" s="64"/>
      <c r="F21" s="146"/>
      <c r="G21" s="64"/>
      <c r="H21" s="64"/>
    </row>
    <row r="22" spans="1:8" ht="13.5" x14ac:dyDescent="0.25">
      <c r="A22" s="71" t="s">
        <v>53</v>
      </c>
      <c r="B22" s="72">
        <v>1711247.8853</v>
      </c>
      <c r="C22" s="72">
        <v>1920344.10203</v>
      </c>
      <c r="D22" s="63">
        <f t="shared" si="1"/>
        <v>0.12218932074434277</v>
      </c>
      <c r="E22" s="64"/>
      <c r="F22" s="146"/>
      <c r="G22" s="64"/>
      <c r="H22" s="64"/>
    </row>
    <row r="23" spans="1:8" ht="13.5" x14ac:dyDescent="0.25">
      <c r="A23" s="71" t="s">
        <v>54</v>
      </c>
      <c r="B23" s="72">
        <v>1097670.6096199998</v>
      </c>
      <c r="C23" s="72">
        <v>1270786.89668</v>
      </c>
      <c r="D23" s="63">
        <f t="shared" si="1"/>
        <v>0.15771241895592977</v>
      </c>
      <c r="E23" s="64"/>
      <c r="F23" s="146"/>
      <c r="G23" s="64"/>
      <c r="H23" s="64"/>
    </row>
    <row r="24" spans="1:8" ht="13.5" x14ac:dyDescent="0.25">
      <c r="A24" s="71" t="s">
        <v>52</v>
      </c>
      <c r="B24" s="72">
        <v>13626646.15282</v>
      </c>
      <c r="C24" s="72">
        <v>10086677.45857</v>
      </c>
      <c r="D24" s="63">
        <f t="shared" si="1"/>
        <v>-0.25978282950551357</v>
      </c>
      <c r="E24" s="64"/>
      <c r="F24" s="146"/>
      <c r="G24" s="64"/>
      <c r="H24" s="64"/>
    </row>
    <row r="25" spans="1:8" ht="13.5" x14ac:dyDescent="0.25">
      <c r="A25" s="71" t="s">
        <v>55</v>
      </c>
      <c r="B25" s="72">
        <v>1222286.6189000001</v>
      </c>
      <c r="C25" s="72">
        <v>3750726.0695599997</v>
      </c>
      <c r="D25" s="63">
        <f t="shared" si="1"/>
        <v>2.0686141953639932</v>
      </c>
      <c r="E25" s="64"/>
      <c r="F25" s="146"/>
      <c r="G25" s="64"/>
      <c r="H25" s="64"/>
    </row>
    <row r="26" spans="1:8" ht="13.5" x14ac:dyDescent="0.25">
      <c r="A26" s="67" t="s">
        <v>33</v>
      </c>
      <c r="B26" s="68">
        <f>+SUM(B27:B33)</f>
        <v>2737007.8967300002</v>
      </c>
      <c r="C26" s="68">
        <f>+SUM(C27:C33)</f>
        <v>2819757.9417099999</v>
      </c>
      <c r="D26" s="69">
        <f>((C26-B26)/(B26))</f>
        <v>3.0233761867791527E-2</v>
      </c>
      <c r="E26" s="70"/>
      <c r="F26" s="146"/>
      <c r="G26" s="64"/>
      <c r="H26" s="64"/>
    </row>
    <row r="27" spans="1:8" ht="13.5" x14ac:dyDescent="0.25">
      <c r="A27" s="71" t="s">
        <v>59</v>
      </c>
      <c r="B27" s="72">
        <v>1420793.5626600001</v>
      </c>
      <c r="C27" s="72">
        <v>1642146.9461099999</v>
      </c>
      <c r="D27" s="63">
        <f>((C27-B27)/(B27))</f>
        <v>0.15579559850734653</v>
      </c>
      <c r="E27" s="64"/>
      <c r="F27" s="146"/>
      <c r="G27" s="64"/>
      <c r="H27" s="64"/>
    </row>
    <row r="28" spans="1:8" ht="21.75" customHeight="1" x14ac:dyDescent="0.25">
      <c r="A28" s="71" t="s">
        <v>58</v>
      </c>
      <c r="B28" s="72">
        <v>1000525.29252</v>
      </c>
      <c r="C28" s="72">
        <v>933621.29489999998</v>
      </c>
      <c r="D28" s="63">
        <f>((C28-B28)/(B28))</f>
        <v>-6.6868871901769197E-2</v>
      </c>
      <c r="E28" s="64"/>
      <c r="F28" s="146"/>
      <c r="G28" s="64"/>
      <c r="H28" s="64"/>
    </row>
    <row r="29" spans="1:8" ht="35.25" customHeight="1" x14ac:dyDescent="0.25">
      <c r="A29" s="71" t="s">
        <v>61</v>
      </c>
      <c r="B29" s="72">
        <v>0</v>
      </c>
      <c r="C29" s="72">
        <v>0</v>
      </c>
      <c r="D29" s="63"/>
      <c r="E29" s="64"/>
      <c r="F29" s="146"/>
      <c r="G29" s="64"/>
      <c r="H29" s="64"/>
    </row>
    <row r="30" spans="1:8" ht="13.5" x14ac:dyDescent="0.25">
      <c r="A30" s="71" t="s">
        <v>62</v>
      </c>
      <c r="B30" s="72">
        <v>58898.768969999997</v>
      </c>
      <c r="C30" s="72">
        <v>35688.741999999998</v>
      </c>
      <c r="D30" s="63">
        <f>((C30-B30)/(B30))</f>
        <v>-0.3940664189742572</v>
      </c>
      <c r="E30" s="64"/>
      <c r="F30" s="146"/>
      <c r="G30" s="64"/>
      <c r="H30" s="64"/>
    </row>
    <row r="31" spans="1:8" ht="13.5" x14ac:dyDescent="0.25">
      <c r="A31" s="71" t="s">
        <v>63</v>
      </c>
      <c r="B31" s="72">
        <v>28158.132890000001</v>
      </c>
      <c r="C31" s="72">
        <v>32188.346379999999</v>
      </c>
      <c r="D31" s="63">
        <f>((C31-B31)/(B31))</f>
        <v>0.14312786667156036</v>
      </c>
      <c r="E31" s="64"/>
      <c r="F31" s="146"/>
      <c r="G31" s="64"/>
      <c r="H31" s="64"/>
    </row>
    <row r="32" spans="1:8" ht="13.5" x14ac:dyDescent="0.25">
      <c r="A32" s="71" t="s">
        <v>64</v>
      </c>
      <c r="B32" s="73">
        <v>0</v>
      </c>
      <c r="C32" s="73">
        <v>0</v>
      </c>
      <c r="D32" s="63" t="s">
        <v>92</v>
      </c>
      <c r="E32" s="64"/>
      <c r="F32" s="146"/>
      <c r="G32" s="64"/>
      <c r="H32" s="64"/>
    </row>
    <row r="33" spans="1:8" ht="13.5" x14ac:dyDescent="0.25">
      <c r="A33" s="71" t="s">
        <v>60</v>
      </c>
      <c r="B33" s="74">
        <v>228632.13969000001</v>
      </c>
      <c r="C33" s="74">
        <v>176112.61231999999</v>
      </c>
      <c r="D33" s="75" t="s">
        <v>92</v>
      </c>
      <c r="E33" s="64"/>
      <c r="F33" s="146"/>
      <c r="G33" s="64"/>
      <c r="H33" s="64"/>
    </row>
    <row r="34" spans="1:8" ht="27" customHeight="1" x14ac:dyDescent="0.25">
      <c r="A34" s="76" t="s">
        <v>34</v>
      </c>
      <c r="B34" s="77">
        <f>+SUM(B35:B38)</f>
        <v>25838643.257429998</v>
      </c>
      <c r="C34" s="77">
        <f>+SUM(C35:C38)</f>
        <v>26591943.134469997</v>
      </c>
      <c r="D34" s="78">
        <f>((C34-B34)/(B34))</f>
        <v>2.9154002767671813E-2</v>
      </c>
      <c r="E34" s="70"/>
      <c r="F34" s="146"/>
      <c r="G34" s="24" t="s">
        <v>126</v>
      </c>
      <c r="H34" s="64"/>
    </row>
    <row r="35" spans="1:8" ht="16.5" x14ac:dyDescent="0.3">
      <c r="A35" s="71" t="s">
        <v>66</v>
      </c>
      <c r="B35" s="53">
        <v>13331.08152</v>
      </c>
      <c r="C35" s="53">
        <v>4106.9222300000001</v>
      </c>
      <c r="D35" s="79">
        <f t="shared" ref="D35" si="2">((C35-B35)/(B35))</f>
        <v>-0.69192880383796496</v>
      </c>
      <c r="E35" s="64"/>
      <c r="F35" s="146"/>
      <c r="G35" s="20" t="s">
        <v>155</v>
      </c>
      <c r="H35" s="42"/>
    </row>
    <row r="36" spans="1:8" ht="13.5" x14ac:dyDescent="0.25">
      <c r="A36" s="71" t="s">
        <v>67</v>
      </c>
      <c r="B36" s="53">
        <v>0</v>
      </c>
      <c r="C36" s="53">
        <v>0</v>
      </c>
      <c r="D36" s="79"/>
      <c r="E36" s="64"/>
      <c r="F36" s="64"/>
      <c r="G36" s="42"/>
      <c r="H36" s="42"/>
    </row>
    <row r="37" spans="1:8" ht="13.5" x14ac:dyDescent="0.25">
      <c r="A37" s="71" t="s">
        <v>65</v>
      </c>
      <c r="B37" s="53">
        <v>920309.95600000001</v>
      </c>
      <c r="C37" s="53">
        <v>895678.12005999999</v>
      </c>
      <c r="D37" s="79">
        <f>((C37-B37)/(B37))</f>
        <v>-2.6764717451345295E-2</v>
      </c>
      <c r="E37" s="64"/>
      <c r="F37" s="64"/>
      <c r="G37" s="42"/>
      <c r="H37" s="42"/>
    </row>
    <row r="38" spans="1:8" ht="13.5" x14ac:dyDescent="0.25">
      <c r="A38" s="71" t="s">
        <v>104</v>
      </c>
      <c r="B38" s="48">
        <v>24905002.21991</v>
      </c>
      <c r="C38" s="48">
        <v>25692158.092179999</v>
      </c>
      <c r="D38" s="79">
        <f>((C38-B38)/(B38))</f>
        <v>3.1606336161685504E-2</v>
      </c>
      <c r="E38" s="64"/>
      <c r="F38" s="64"/>
      <c r="G38" s="42"/>
      <c r="H38" s="42"/>
    </row>
    <row r="39" spans="1:8" ht="13.5" x14ac:dyDescent="0.25">
      <c r="A39" s="43"/>
      <c r="B39" s="43"/>
      <c r="C39" s="43"/>
      <c r="D39" s="43"/>
      <c r="E39" s="43"/>
      <c r="F39" s="43"/>
      <c r="G39" s="42"/>
      <c r="H39" s="42"/>
    </row>
    <row r="40" spans="1:8" ht="13.5" x14ac:dyDescent="0.25">
      <c r="A40" s="80" t="s">
        <v>105</v>
      </c>
      <c r="B40" s="81"/>
      <c r="C40" s="81"/>
      <c r="D40" s="81"/>
      <c r="E40" s="81"/>
      <c r="F40" s="81"/>
      <c r="G40" s="42"/>
      <c r="H40" s="42"/>
    </row>
    <row r="41" spans="1:8" ht="13.5" x14ac:dyDescent="0.25">
      <c r="G41" s="24"/>
      <c r="H41" s="24"/>
    </row>
    <row r="42" spans="1:8" ht="13.5" x14ac:dyDescent="0.25">
      <c r="G42" s="24"/>
      <c r="H42" s="24"/>
    </row>
    <row r="43" spans="1:8" ht="13.5" x14ac:dyDescent="0.25">
      <c r="G43" s="24"/>
      <c r="H43" s="24"/>
    </row>
    <row r="44" spans="1:8" ht="13.5" x14ac:dyDescent="0.25">
      <c r="G44" s="24"/>
      <c r="H44" s="24"/>
    </row>
    <row r="45" spans="1:8" ht="13.5" x14ac:dyDescent="0.25">
      <c r="G45" s="24"/>
      <c r="H45" s="24"/>
    </row>
    <row r="46" spans="1:8" ht="13.5" x14ac:dyDescent="0.25">
      <c r="G46" s="24"/>
      <c r="H46" s="24"/>
    </row>
    <row r="47" spans="1:8" ht="13.5" x14ac:dyDescent="0.25">
      <c r="G47" s="24"/>
      <c r="H47" s="24"/>
    </row>
    <row r="48" spans="1:8" ht="13.5" x14ac:dyDescent="0.25">
      <c r="G48" s="24"/>
      <c r="H48" s="24"/>
    </row>
    <row r="49" spans="1:8" ht="13.5" x14ac:dyDescent="0.25">
      <c r="G49" s="24"/>
      <c r="H49" s="24"/>
    </row>
    <row r="50" spans="1:8" ht="13.5" x14ac:dyDescent="0.25">
      <c r="G50" s="24"/>
      <c r="H50" s="24"/>
    </row>
    <row r="51" spans="1:8" ht="13.5" x14ac:dyDescent="0.25">
      <c r="G51" s="24"/>
      <c r="H51" s="24"/>
    </row>
    <row r="52" spans="1:8" ht="13.5" x14ac:dyDescent="0.25">
      <c r="G52" s="24"/>
      <c r="H52" s="24"/>
    </row>
    <row r="53" spans="1:8" ht="13.5" x14ac:dyDescent="0.25">
      <c r="G53" s="24"/>
      <c r="H53" s="24"/>
    </row>
    <row r="54" spans="1:8" ht="13.5" x14ac:dyDescent="0.25">
      <c r="G54" s="24"/>
      <c r="H54" s="24"/>
    </row>
    <row r="55" spans="1:8" ht="13.5" x14ac:dyDescent="0.25">
      <c r="A55" s="43"/>
      <c r="B55" s="43"/>
      <c r="C55" s="43"/>
      <c r="D55" s="43"/>
      <c r="E55" s="43"/>
      <c r="F55" s="43"/>
      <c r="G55" s="42"/>
      <c r="H55" s="42"/>
    </row>
    <row r="56" spans="1:8" ht="13.5" x14ac:dyDescent="0.25">
      <c r="A56" s="43"/>
      <c r="B56" s="43"/>
      <c r="C56" s="43"/>
      <c r="D56" s="43"/>
      <c r="E56" s="43"/>
      <c r="F56" s="43"/>
      <c r="G56" s="42"/>
      <c r="H56" s="42"/>
    </row>
    <row r="57" spans="1:8" ht="13.5" x14ac:dyDescent="0.25">
      <c r="A57" s="43"/>
      <c r="B57" s="43"/>
      <c r="C57" s="43"/>
      <c r="D57" s="43"/>
      <c r="E57" s="43"/>
      <c r="F57" s="43"/>
      <c r="G57" s="42"/>
      <c r="H57" s="42"/>
    </row>
    <row r="58" spans="1:8" ht="13.5" x14ac:dyDescent="0.25">
      <c r="A58" s="43"/>
      <c r="B58" s="43"/>
      <c r="C58" s="43"/>
      <c r="D58" s="43"/>
      <c r="E58" s="43"/>
      <c r="F58" s="43"/>
      <c r="G58" s="42"/>
      <c r="H58" s="42"/>
    </row>
    <row r="59" spans="1:8" ht="13.5" x14ac:dyDescent="0.25">
      <c r="A59" s="43"/>
      <c r="B59" s="43"/>
      <c r="C59" s="43"/>
      <c r="D59" s="43"/>
      <c r="E59" s="43"/>
      <c r="F59" s="43"/>
      <c r="G59" s="42"/>
      <c r="H59" s="42"/>
    </row>
    <row r="60" spans="1:8" ht="13.5" x14ac:dyDescent="0.25">
      <c r="A60" s="43"/>
      <c r="B60" s="43"/>
      <c r="C60" s="43"/>
      <c r="D60" s="43"/>
      <c r="E60" s="43"/>
      <c r="F60" s="43"/>
      <c r="G60" s="42"/>
      <c r="H60" s="42"/>
    </row>
    <row r="61" spans="1:8" ht="13.5" x14ac:dyDescent="0.25">
      <c r="A61" s="43"/>
      <c r="B61" s="43"/>
      <c r="C61" s="43"/>
      <c r="D61" s="43"/>
      <c r="E61" s="43"/>
      <c r="F61" s="43"/>
      <c r="G61" s="42"/>
      <c r="H61" s="42"/>
    </row>
    <row r="62" spans="1:8" ht="13.5" x14ac:dyDescent="0.25">
      <c r="A62" s="43"/>
      <c r="B62" s="43"/>
      <c r="C62" s="43"/>
      <c r="D62" s="43"/>
      <c r="E62" s="43"/>
      <c r="F62" s="43"/>
      <c r="G62" s="42"/>
      <c r="H62" s="42"/>
    </row>
    <row r="63" spans="1:8" ht="13.5" x14ac:dyDescent="0.25">
      <c r="A63" s="43"/>
      <c r="B63" s="43"/>
      <c r="C63" s="43"/>
      <c r="D63" s="43"/>
      <c r="E63" s="43"/>
      <c r="F63" s="43"/>
      <c r="G63" s="42"/>
      <c r="H63" s="42"/>
    </row>
    <row r="64" spans="1:8" ht="13.5" x14ac:dyDescent="0.25">
      <c r="A64" s="43"/>
      <c r="B64" s="43"/>
      <c r="C64" s="43"/>
      <c r="D64" s="43"/>
      <c r="E64" s="43"/>
      <c r="F64" s="43"/>
      <c r="G64" s="42"/>
      <c r="H64" s="42"/>
    </row>
    <row r="65" spans="1:8" ht="13.5" x14ac:dyDescent="0.25">
      <c r="A65" s="43"/>
      <c r="B65" s="43"/>
      <c r="C65" s="43"/>
      <c r="D65" s="43"/>
      <c r="E65" s="43"/>
      <c r="F65" s="43"/>
      <c r="G65" s="42"/>
      <c r="H65" s="42"/>
    </row>
    <row r="66" spans="1:8" ht="13.5" x14ac:dyDescent="0.25">
      <c r="A66" s="43"/>
      <c r="B66" s="43"/>
      <c r="C66" s="43"/>
      <c r="D66" s="43"/>
      <c r="E66" s="43"/>
      <c r="F66" s="43"/>
      <c r="G66" s="42"/>
      <c r="H66" s="42"/>
    </row>
    <row r="67" spans="1:8" ht="13.5" x14ac:dyDescent="0.25">
      <c r="A67" s="43"/>
      <c r="B67" s="43"/>
      <c r="C67" s="43"/>
      <c r="D67" s="43"/>
      <c r="E67" s="43"/>
      <c r="F67" s="43"/>
      <c r="G67" s="42"/>
      <c r="H67" s="42"/>
    </row>
    <row r="68" spans="1:8" ht="13.5" x14ac:dyDescent="0.25">
      <c r="A68" s="43"/>
      <c r="B68" s="43"/>
      <c r="C68" s="43"/>
      <c r="D68" s="43"/>
      <c r="E68" s="43"/>
      <c r="F68" s="43"/>
      <c r="G68" s="42"/>
      <c r="H68" s="42"/>
    </row>
    <row r="69" spans="1:8" ht="13.5" x14ac:dyDescent="0.25">
      <c r="A69" s="43"/>
      <c r="B69" s="43"/>
      <c r="C69" s="43"/>
      <c r="D69" s="43"/>
      <c r="E69" s="43"/>
      <c r="F69" s="43"/>
      <c r="G69" s="42"/>
      <c r="H69" s="42"/>
    </row>
    <row r="70" spans="1:8" ht="13.5" x14ac:dyDescent="0.25">
      <c r="A70" s="165" t="s">
        <v>68</v>
      </c>
      <c r="B70" s="161"/>
      <c r="C70" s="161"/>
      <c r="D70" s="43"/>
      <c r="E70" s="43"/>
      <c r="F70" s="43"/>
      <c r="G70" s="42"/>
      <c r="H70" s="42"/>
    </row>
  </sheetData>
  <mergeCells count="2">
    <mergeCell ref="A70:C70"/>
    <mergeCell ref="G9:I9"/>
  </mergeCells>
  <hyperlinks>
    <hyperlink ref="G35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 summaryRight="0"/>
  </sheetPr>
  <dimension ref="B7:M62"/>
  <sheetViews>
    <sheetView showGridLines="0" zoomScaleNormal="100" workbookViewId="0">
      <selection activeCell="B19" sqref="B19"/>
    </sheetView>
  </sheetViews>
  <sheetFormatPr baseColWidth="10" defaultColWidth="14.42578125" defaultRowHeight="15" customHeight="1" x14ac:dyDescent="0.25"/>
  <cols>
    <col min="1" max="1" width="14.42578125" style="24"/>
    <col min="2" max="2" width="57.28515625" style="24" customWidth="1"/>
    <col min="3" max="3" width="19.7109375" style="24" customWidth="1"/>
    <col min="4" max="4" width="20.28515625" style="24" customWidth="1"/>
    <col min="5" max="5" width="14.5703125" style="24" bestFit="1" customWidth="1"/>
    <col min="6" max="6" width="14.42578125" style="24" customWidth="1"/>
    <col min="7" max="7" width="18.85546875" style="24" bestFit="1" customWidth="1"/>
    <col min="8" max="8" width="15" style="24" bestFit="1" customWidth="1"/>
    <col min="9" max="19" width="14.42578125" style="24" customWidth="1"/>
    <col min="20" max="16384" width="14.42578125" style="24"/>
  </cols>
  <sheetData>
    <row r="7" spans="2:13" ht="15" customHeight="1" x14ac:dyDescent="0.25">
      <c r="B7" s="163" t="s">
        <v>125</v>
      </c>
      <c r="C7" s="163"/>
      <c r="D7" s="163"/>
      <c r="E7" s="163"/>
      <c r="F7" s="163"/>
    </row>
    <row r="8" spans="2:13" ht="13.5" x14ac:dyDescent="0.25">
      <c r="B8" s="163" t="s">
        <v>189</v>
      </c>
      <c r="C8" s="163"/>
      <c r="D8" s="163"/>
      <c r="E8" s="163"/>
      <c r="F8" s="163"/>
      <c r="G8" s="43"/>
      <c r="H8" s="43"/>
      <c r="I8" s="43"/>
      <c r="J8" s="43"/>
      <c r="K8" s="43"/>
      <c r="L8" s="43"/>
      <c r="M8" s="43"/>
    </row>
    <row r="9" spans="2:13" ht="13.5" x14ac:dyDescent="0.25">
      <c r="B9" s="163" t="s">
        <v>174</v>
      </c>
      <c r="C9" s="163"/>
      <c r="D9" s="163"/>
      <c r="E9" s="163"/>
      <c r="F9" s="163"/>
      <c r="G9" s="43"/>
      <c r="H9" s="43"/>
      <c r="I9" s="43"/>
      <c r="J9" s="43"/>
      <c r="K9" s="43"/>
      <c r="L9" s="43"/>
      <c r="M9" s="43"/>
    </row>
    <row r="10" spans="2:13" ht="13.5" x14ac:dyDescent="0.25">
      <c r="B10" s="168" t="s">
        <v>0</v>
      </c>
      <c r="C10" s="168"/>
      <c r="D10" s="168"/>
      <c r="E10" s="168"/>
      <c r="F10" s="168"/>
      <c r="G10" s="43"/>
      <c r="H10" s="43"/>
      <c r="I10" s="43"/>
      <c r="J10" s="43"/>
      <c r="K10" s="43"/>
      <c r="L10" s="43"/>
      <c r="M10" s="43"/>
    </row>
    <row r="11" spans="2:13" ht="27" x14ac:dyDescent="0.25">
      <c r="B11" s="133" t="s">
        <v>1</v>
      </c>
      <c r="C11" s="133" t="s">
        <v>175</v>
      </c>
      <c r="D11" s="133" t="s">
        <v>175</v>
      </c>
      <c r="E11" s="133" t="s">
        <v>203</v>
      </c>
      <c r="F11" s="133" t="s">
        <v>3</v>
      </c>
      <c r="G11" s="43"/>
      <c r="H11" s="43"/>
      <c r="I11" s="43"/>
      <c r="J11" s="43"/>
      <c r="K11" s="43"/>
      <c r="L11" s="43"/>
      <c r="M11" s="43"/>
    </row>
    <row r="12" spans="2:13" ht="23.25" customHeight="1" x14ac:dyDescent="0.25">
      <c r="B12" s="71" t="s">
        <v>16</v>
      </c>
      <c r="C12" s="72">
        <f>+SUM(C13:C17)</f>
        <v>56365491.073799998</v>
      </c>
      <c r="D12" s="72">
        <f>+SUM(D13:D17)</f>
        <v>56718209.36195001</v>
      </c>
      <c r="E12" s="63">
        <f>((D12-C12)/(C12))</f>
        <v>6.2576991955626592E-3</v>
      </c>
      <c r="F12" s="63">
        <v>1</v>
      </c>
      <c r="G12" s="50"/>
      <c r="H12" s="50"/>
      <c r="I12" s="117"/>
      <c r="J12" s="43"/>
      <c r="K12" s="43"/>
      <c r="L12" s="43"/>
      <c r="M12" s="43"/>
    </row>
    <row r="13" spans="2:13" ht="18" customHeight="1" x14ac:dyDescent="0.25">
      <c r="B13" s="71" t="s">
        <v>42</v>
      </c>
      <c r="C13" s="118">
        <v>44462046.3314</v>
      </c>
      <c r="D13" s="72">
        <v>47016636.366999999</v>
      </c>
      <c r="E13" s="63">
        <f>((D13-C13)/(C13))</f>
        <v>5.7455520975333421E-2</v>
      </c>
      <c r="F13" s="63">
        <v>0.78900000000000003</v>
      </c>
      <c r="G13" s="50"/>
      <c r="H13" s="50"/>
      <c r="I13" s="117"/>
      <c r="J13" s="43"/>
      <c r="K13" s="43"/>
      <c r="L13" s="43"/>
      <c r="M13" s="43"/>
    </row>
    <row r="14" spans="2:13" ht="24" customHeight="1" x14ac:dyDescent="0.25">
      <c r="B14" s="71" t="s">
        <v>43</v>
      </c>
      <c r="C14" s="118">
        <v>5235436.5209999997</v>
      </c>
      <c r="D14" s="72">
        <v>2580412.0890500001</v>
      </c>
      <c r="E14" s="63">
        <f>((D14-C14)/(C14))</f>
        <v>-0.50712570409370072</v>
      </c>
      <c r="F14" s="63">
        <v>9.2999999999999999E-2</v>
      </c>
      <c r="G14" s="50"/>
      <c r="H14" s="50"/>
      <c r="I14" s="117"/>
      <c r="J14" s="43"/>
      <c r="K14" s="43"/>
      <c r="L14" s="43"/>
      <c r="M14" s="43"/>
    </row>
    <row r="15" spans="2:13" ht="24" customHeight="1" x14ac:dyDescent="0.25">
      <c r="B15" s="71" t="s">
        <v>101</v>
      </c>
      <c r="C15" s="118">
        <v>137092.967</v>
      </c>
      <c r="D15" s="72">
        <v>157609.84909</v>
      </c>
      <c r="E15" s="63">
        <f>((D15-C15)/(C15))</f>
        <v>0.1496567076996736</v>
      </c>
      <c r="F15" s="63">
        <v>2E-3</v>
      </c>
      <c r="G15" s="50"/>
      <c r="H15" s="50"/>
      <c r="I15" s="117"/>
      <c r="J15" s="43"/>
      <c r="K15" s="43"/>
      <c r="L15" s="43"/>
      <c r="M15" s="43"/>
    </row>
    <row r="16" spans="2:13" ht="20.25" customHeight="1" x14ac:dyDescent="0.25">
      <c r="B16" s="71" t="s">
        <v>100</v>
      </c>
      <c r="C16" s="118">
        <v>145067.50030000001</v>
      </c>
      <c r="D16" s="118">
        <v>50424.468049999996</v>
      </c>
      <c r="E16" s="63">
        <f t="shared" ref="E16" si="0">((D16-C16)/(C16))</f>
        <v>-0.65240685925019704</v>
      </c>
      <c r="F16" s="63">
        <v>3.0000000000000001E-3</v>
      </c>
      <c r="G16" s="50"/>
      <c r="H16" s="50"/>
      <c r="I16" s="117"/>
      <c r="J16" s="43"/>
      <c r="K16" s="43"/>
      <c r="L16" s="43"/>
      <c r="M16" s="43"/>
    </row>
    <row r="17" spans="2:13" ht="24.75" customHeight="1" x14ac:dyDescent="0.25">
      <c r="B17" s="71" t="s">
        <v>5</v>
      </c>
      <c r="C17" s="118">
        <v>6385847.7541000005</v>
      </c>
      <c r="D17" s="72">
        <v>6913126.5887600007</v>
      </c>
      <c r="E17" s="63">
        <f>((D17-C17)/(C17))</f>
        <v>8.2569903787866467E-2</v>
      </c>
      <c r="F17" s="63">
        <v>0.113</v>
      </c>
      <c r="G17" s="50"/>
      <c r="H17" s="50"/>
      <c r="I17" s="117"/>
      <c r="J17" s="43"/>
      <c r="K17" s="43"/>
      <c r="L17" s="43"/>
      <c r="M17" s="43"/>
    </row>
    <row r="18" spans="2:13" ht="13.5" x14ac:dyDescent="0.25">
      <c r="B18" s="166" t="s">
        <v>208</v>
      </c>
      <c r="C18" s="166"/>
      <c r="D18" s="166"/>
      <c r="E18" s="166"/>
      <c r="F18" s="166"/>
      <c r="G18" s="43"/>
      <c r="H18" s="43"/>
      <c r="I18" s="43"/>
      <c r="J18" s="43"/>
      <c r="K18" s="43"/>
      <c r="L18" s="43"/>
      <c r="M18" s="43"/>
    </row>
    <row r="19" spans="2:13" ht="24" customHeight="1" x14ac:dyDescent="0.25">
      <c r="B19" s="44"/>
      <c r="C19" s="50"/>
      <c r="D19" s="43"/>
      <c r="E19" s="43"/>
      <c r="F19" s="43"/>
      <c r="G19" s="43"/>
      <c r="H19" s="43"/>
      <c r="I19" s="43"/>
      <c r="J19" s="43"/>
    </row>
    <row r="20" spans="2:13" ht="24.75" customHeight="1" x14ac:dyDescent="0.25">
      <c r="B20" s="133" t="s">
        <v>1</v>
      </c>
      <c r="C20" s="133" t="s">
        <v>175</v>
      </c>
      <c r="D20" s="133" t="s">
        <v>175</v>
      </c>
      <c r="E20" s="133" t="s">
        <v>148</v>
      </c>
      <c r="F20" s="43"/>
      <c r="G20" s="43"/>
      <c r="H20" s="43"/>
      <c r="I20" s="43"/>
      <c r="J20" s="43"/>
    </row>
    <row r="21" spans="2:13" ht="13.5" x14ac:dyDescent="0.25">
      <c r="B21" s="119" t="s">
        <v>100</v>
      </c>
      <c r="C21" s="120">
        <f>C16</f>
        <v>145067.50030000001</v>
      </c>
      <c r="D21" s="120">
        <f>D16</f>
        <v>50424.468049999996</v>
      </c>
      <c r="E21" s="131">
        <v>-0.65240685925019704</v>
      </c>
      <c r="F21" s="121"/>
      <c r="G21" s="43"/>
      <c r="H21" s="43"/>
      <c r="I21" s="43"/>
      <c r="J21" s="43"/>
    </row>
    <row r="22" spans="2:13" ht="13.5" x14ac:dyDescent="0.25">
      <c r="B22" s="119" t="s">
        <v>101</v>
      </c>
      <c r="C22" s="120">
        <f>C15</f>
        <v>137092.967</v>
      </c>
      <c r="D22" s="120">
        <f>D15</f>
        <v>157609.84909</v>
      </c>
      <c r="E22" s="131">
        <v>0.1496567076996736</v>
      </c>
      <c r="F22" s="121"/>
      <c r="G22" s="43"/>
      <c r="H22" s="43"/>
      <c r="I22" s="43"/>
      <c r="J22" s="43"/>
    </row>
    <row r="23" spans="2:13" ht="13.5" x14ac:dyDescent="0.25">
      <c r="B23" s="119" t="s">
        <v>43</v>
      </c>
      <c r="C23" s="120">
        <f>C14</f>
        <v>5235436.5209999997</v>
      </c>
      <c r="D23" s="120">
        <f>D14</f>
        <v>2580412.0890500001</v>
      </c>
      <c r="E23" s="131">
        <v>-0.50712570409370072</v>
      </c>
      <c r="F23" s="121"/>
      <c r="G23" s="43"/>
      <c r="H23" s="43"/>
      <c r="I23" s="43"/>
      <c r="J23" s="43"/>
    </row>
    <row r="24" spans="2:13" ht="13.5" x14ac:dyDescent="0.25">
      <c r="B24" s="119" t="s">
        <v>5</v>
      </c>
      <c r="C24" s="120">
        <f>C17</f>
        <v>6385847.7541000005</v>
      </c>
      <c r="D24" s="120">
        <f>D17</f>
        <v>6913126.5887600007</v>
      </c>
      <c r="E24" s="131">
        <v>8.2569903787866467E-2</v>
      </c>
      <c r="F24" s="121"/>
      <c r="G24" s="43"/>
      <c r="H24" s="43"/>
      <c r="I24" s="43"/>
      <c r="J24" s="43"/>
    </row>
    <row r="25" spans="2:13" ht="13.5" x14ac:dyDescent="0.25">
      <c r="B25" s="119" t="s">
        <v>42</v>
      </c>
      <c r="C25" s="120">
        <f>C13</f>
        <v>44462046.3314</v>
      </c>
      <c r="D25" s="120">
        <f>D13</f>
        <v>47016636.366999999</v>
      </c>
      <c r="E25" s="131">
        <v>5.7455520975333421E-2</v>
      </c>
      <c r="F25" s="121"/>
      <c r="G25" s="43"/>
      <c r="H25" s="43"/>
      <c r="I25" s="43"/>
      <c r="J25" s="43"/>
    </row>
    <row r="26" spans="2:13" ht="24" customHeight="1" x14ac:dyDescent="0.25">
      <c r="B26" s="44"/>
      <c r="C26" s="43"/>
      <c r="D26" s="43"/>
      <c r="E26" s="43"/>
      <c r="F26" s="43"/>
      <c r="G26" s="43"/>
      <c r="H26" s="43"/>
      <c r="I26" s="43"/>
      <c r="J26" s="43"/>
    </row>
    <row r="27" spans="2:13" ht="31.5" customHeight="1" x14ac:dyDescent="0.25">
      <c r="B27" s="44"/>
      <c r="C27" s="44"/>
      <c r="D27" s="44"/>
      <c r="E27" s="44"/>
      <c r="F27" s="43"/>
      <c r="G27" s="43"/>
      <c r="H27" s="43"/>
      <c r="I27" s="43"/>
      <c r="J27" s="43"/>
      <c r="K27" s="43"/>
      <c r="L27" s="43"/>
      <c r="M27" s="43"/>
    </row>
    <row r="28" spans="2:13" ht="31.5" customHeight="1" x14ac:dyDescent="0.25">
      <c r="B28" s="44"/>
      <c r="C28" s="44"/>
      <c r="D28" s="44"/>
      <c r="E28" s="44"/>
      <c r="F28" s="43"/>
      <c r="G28" s="43"/>
      <c r="H28" s="43"/>
      <c r="I28" s="43"/>
      <c r="J28" s="43"/>
      <c r="K28" s="43"/>
      <c r="L28" s="43"/>
      <c r="M28" s="43"/>
    </row>
    <row r="29" spans="2:13" ht="31.5" customHeight="1" x14ac:dyDescent="0.25">
      <c r="B29" s="44"/>
      <c r="C29" s="44"/>
      <c r="D29" s="44"/>
      <c r="E29" s="44"/>
      <c r="F29" s="43"/>
      <c r="G29" s="43"/>
      <c r="H29" s="43"/>
      <c r="I29" s="43"/>
      <c r="J29" s="43"/>
      <c r="K29" s="43"/>
      <c r="L29" s="43"/>
      <c r="M29" s="43"/>
    </row>
    <row r="30" spans="2:13" ht="31.5" customHeight="1" x14ac:dyDescent="0.25">
      <c r="B30" s="44"/>
      <c r="C30" s="44"/>
      <c r="D30" s="44"/>
      <c r="E30" s="44"/>
      <c r="F30" s="43"/>
      <c r="G30" s="43"/>
      <c r="H30" s="43"/>
      <c r="I30" s="43"/>
      <c r="J30" s="43"/>
      <c r="K30" s="43"/>
      <c r="L30" s="43"/>
      <c r="M30" s="43"/>
    </row>
    <row r="31" spans="2:13" ht="31.5" customHeight="1" x14ac:dyDescent="0.25">
      <c r="B31" s="167"/>
      <c r="C31" s="167"/>
      <c r="D31" s="167"/>
      <c r="E31" s="167"/>
      <c r="F31" s="43"/>
      <c r="G31" s="43"/>
      <c r="H31" s="43"/>
      <c r="I31" s="43"/>
      <c r="J31" s="43"/>
      <c r="K31" s="43"/>
      <c r="L31" s="43"/>
      <c r="M31" s="43"/>
    </row>
    <row r="32" spans="2:13" ht="31.5" customHeight="1" x14ac:dyDescent="0.25">
      <c r="B32" s="44"/>
      <c r="C32" s="44"/>
      <c r="D32" s="44"/>
      <c r="E32" s="44"/>
      <c r="F32" s="43"/>
      <c r="G32" s="43"/>
      <c r="H32" s="43"/>
      <c r="I32" s="43"/>
      <c r="J32" s="43"/>
      <c r="K32" s="43"/>
      <c r="L32" s="43"/>
      <c r="M32" s="43"/>
    </row>
    <row r="33" spans="2:13" ht="31.5" customHeight="1" x14ac:dyDescent="0.25">
      <c r="B33" s="44"/>
      <c r="C33" s="44"/>
      <c r="D33" s="44"/>
      <c r="E33" s="44"/>
      <c r="F33" s="43"/>
      <c r="G33" s="43"/>
      <c r="H33" s="43"/>
      <c r="I33" s="43"/>
      <c r="J33" s="43"/>
      <c r="K33" s="43"/>
      <c r="L33" s="43"/>
      <c r="M33" s="43"/>
    </row>
    <row r="34" spans="2:13" ht="31.5" customHeight="1" x14ac:dyDescent="0.25">
      <c r="B34" s="44"/>
      <c r="C34" s="44"/>
      <c r="D34" s="44"/>
      <c r="E34" s="44"/>
      <c r="F34" s="43"/>
      <c r="G34" s="43"/>
      <c r="H34" s="43"/>
      <c r="I34" s="43"/>
      <c r="J34" s="43"/>
      <c r="K34" s="43"/>
      <c r="L34" s="43"/>
      <c r="M34" s="43"/>
    </row>
    <row r="35" spans="2:13" ht="13.5" x14ac:dyDescent="0.25">
      <c r="C35" s="44"/>
      <c r="D35" s="44"/>
      <c r="E35" s="44"/>
      <c r="F35" s="43"/>
      <c r="G35" s="43"/>
      <c r="H35" s="43"/>
      <c r="I35" s="43"/>
      <c r="J35" s="43"/>
      <c r="K35" s="43"/>
      <c r="L35" s="43"/>
      <c r="M35" s="43"/>
    </row>
    <row r="36" spans="2:13" ht="15" customHeight="1" x14ac:dyDescent="0.25">
      <c r="B36" s="24" t="s">
        <v>126</v>
      </c>
      <c r="C36" s="44"/>
      <c r="D36" s="44"/>
      <c r="E36" s="44"/>
      <c r="F36" s="43"/>
      <c r="G36" s="43"/>
      <c r="H36" s="43"/>
      <c r="I36" s="43"/>
      <c r="J36" s="43"/>
      <c r="K36" s="43"/>
      <c r="L36" s="43"/>
      <c r="M36" s="43"/>
    </row>
    <row r="37" spans="2:13" ht="15" customHeight="1" x14ac:dyDescent="0.3">
      <c r="B37" s="20" t="s">
        <v>156</v>
      </c>
    </row>
    <row r="38" spans="2:13" ht="15" customHeight="1" x14ac:dyDescent="0.25">
      <c r="B38" s="43"/>
    </row>
    <row r="39" spans="2:13" ht="15" customHeight="1" x14ac:dyDescent="0.25">
      <c r="B39" s="43"/>
    </row>
    <row r="40" spans="2:13" ht="15" customHeight="1" x14ac:dyDescent="0.25">
      <c r="B40" s="43"/>
    </row>
    <row r="41" spans="2:13" ht="15" customHeight="1" x14ac:dyDescent="0.25">
      <c r="B41" s="43"/>
    </row>
    <row r="42" spans="2:13" ht="15" customHeight="1" x14ac:dyDescent="0.25">
      <c r="B42" s="43"/>
    </row>
    <row r="43" spans="2:13" ht="15" customHeight="1" x14ac:dyDescent="0.25">
      <c r="B43" s="43"/>
    </row>
    <row r="44" spans="2:13" ht="15" customHeight="1" x14ac:dyDescent="0.25">
      <c r="B44" s="43"/>
    </row>
    <row r="45" spans="2:13" ht="15" customHeight="1" x14ac:dyDescent="0.25">
      <c r="B45" s="43"/>
    </row>
    <row r="46" spans="2:13" ht="15" customHeight="1" x14ac:dyDescent="0.25">
      <c r="B46" s="43"/>
    </row>
    <row r="47" spans="2:13" ht="15" customHeight="1" x14ac:dyDescent="0.25">
      <c r="B47" s="43"/>
    </row>
    <row r="48" spans="2:13" ht="15" customHeight="1" x14ac:dyDescent="0.25">
      <c r="B48" s="43"/>
    </row>
    <row r="49" spans="2:13" ht="15" customHeight="1" x14ac:dyDescent="0.25">
      <c r="B49" s="43"/>
    </row>
    <row r="50" spans="2:13" ht="15" customHeight="1" x14ac:dyDescent="0.25">
      <c r="B50" s="43"/>
    </row>
    <row r="51" spans="2:13" ht="15" customHeight="1" x14ac:dyDescent="0.25">
      <c r="B51" s="43"/>
    </row>
    <row r="52" spans="2:13" ht="15" customHeight="1" x14ac:dyDescent="0.25">
      <c r="B52" s="43"/>
    </row>
    <row r="53" spans="2:13" ht="15" customHeight="1" x14ac:dyDescent="0.25">
      <c r="B53" s="43"/>
    </row>
    <row r="54" spans="2:13" ht="13.5" x14ac:dyDescent="0.25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</row>
    <row r="55" spans="2:13" ht="13.5" x14ac:dyDescent="0.25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</row>
    <row r="56" spans="2:13" ht="13.5" x14ac:dyDescent="0.25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</row>
    <row r="57" spans="2:13" ht="13.5" x14ac:dyDescent="0.25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2:13" ht="13.5" x14ac:dyDescent="0.25"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</row>
    <row r="59" spans="2:13" ht="13.5" x14ac:dyDescent="0.25"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</row>
    <row r="60" spans="2:13" ht="13.5" x14ac:dyDescent="0.25"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2:13" ht="13.5" x14ac:dyDescent="0.25">
      <c r="B61" s="163"/>
      <c r="C61" s="161"/>
      <c r="D61" s="161"/>
      <c r="E61" s="161"/>
      <c r="F61" s="43"/>
      <c r="G61" s="43"/>
      <c r="H61" s="43"/>
      <c r="I61" s="43"/>
      <c r="J61" s="43"/>
      <c r="K61" s="43"/>
      <c r="L61" s="43"/>
      <c r="M61" s="43"/>
    </row>
    <row r="62" spans="2:13" ht="13.5" x14ac:dyDescent="0.25">
      <c r="B62" s="163" t="s">
        <v>44</v>
      </c>
      <c r="C62" s="161"/>
      <c r="D62" s="161"/>
      <c r="E62" s="161"/>
      <c r="F62" s="43"/>
      <c r="G62" s="43"/>
      <c r="H62" s="43"/>
      <c r="I62" s="43"/>
      <c r="J62" s="43"/>
      <c r="K62" s="43"/>
      <c r="L62" s="43"/>
      <c r="M62" s="43"/>
    </row>
  </sheetData>
  <autoFilter ref="B20:D20" xr:uid="{00000000-0009-0000-0000-000007000000}">
    <sortState xmlns:xlrd2="http://schemas.microsoft.com/office/spreadsheetml/2017/richdata2" ref="B15:D19">
      <sortCondition ref="D14"/>
    </sortState>
  </autoFilter>
  <mergeCells count="8">
    <mergeCell ref="B7:F7"/>
    <mergeCell ref="B61:E61"/>
    <mergeCell ref="B62:E62"/>
    <mergeCell ref="B18:F18"/>
    <mergeCell ref="B31:E31"/>
    <mergeCell ref="B8:F8"/>
    <mergeCell ref="B9:F9"/>
    <mergeCell ref="B10:F10"/>
  </mergeCells>
  <hyperlinks>
    <hyperlink ref="B37" r:id="rId1" xr:uid="{00000000-0004-0000-0700-000000000000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B7:J1009"/>
  <sheetViews>
    <sheetView showGridLines="0" workbookViewId="0">
      <selection activeCell="E12" sqref="E12"/>
    </sheetView>
  </sheetViews>
  <sheetFormatPr baseColWidth="10" defaultColWidth="14.42578125" defaultRowHeight="15" customHeight="1" x14ac:dyDescent="0.25"/>
  <cols>
    <col min="1" max="1" width="14.42578125" style="24"/>
    <col min="2" max="2" width="35.85546875" style="24" customWidth="1"/>
    <col min="3" max="3" width="16.85546875" style="24" customWidth="1"/>
    <col min="4" max="4" width="17" style="24" customWidth="1"/>
    <col min="5" max="5" width="15.140625" style="24" customWidth="1"/>
    <col min="6" max="6" width="14.7109375" style="24" bestFit="1" customWidth="1"/>
    <col min="7" max="7" width="10.5703125" style="24" customWidth="1"/>
    <col min="8" max="8" width="14.7109375" style="24" bestFit="1" customWidth="1"/>
    <col min="9" max="10" width="14.140625" style="24" customWidth="1"/>
    <col min="11" max="27" width="10.7109375" style="24" customWidth="1"/>
    <col min="28" max="16384" width="14.42578125" style="24"/>
  </cols>
  <sheetData>
    <row r="7" spans="2:10" ht="21" customHeight="1" x14ac:dyDescent="0.25">
      <c r="B7" s="170" t="s">
        <v>121</v>
      </c>
      <c r="C7" s="170"/>
      <c r="D7" s="170"/>
      <c r="E7" s="170"/>
    </row>
    <row r="8" spans="2:10" ht="13.5" x14ac:dyDescent="0.25">
      <c r="B8" s="170" t="s">
        <v>19</v>
      </c>
      <c r="C8" s="170"/>
      <c r="D8" s="170"/>
      <c r="E8" s="170"/>
      <c r="F8" s="43"/>
    </row>
    <row r="9" spans="2:10" ht="13.5" x14ac:dyDescent="0.25">
      <c r="B9" s="163" t="s">
        <v>174</v>
      </c>
      <c r="C9" s="163"/>
      <c r="D9" s="163"/>
      <c r="E9" s="163"/>
      <c r="F9" s="43"/>
    </row>
    <row r="10" spans="2:10" ht="13.5" x14ac:dyDescent="0.25">
      <c r="B10" s="171" t="s">
        <v>0</v>
      </c>
      <c r="C10" s="171"/>
      <c r="D10" s="171"/>
      <c r="E10" s="171"/>
      <c r="F10" s="43"/>
    </row>
    <row r="11" spans="2:10" ht="27" x14ac:dyDescent="0.25">
      <c r="B11" s="133" t="s">
        <v>1</v>
      </c>
      <c r="C11" s="133" t="s">
        <v>169</v>
      </c>
      <c r="D11" s="133" t="s">
        <v>171</v>
      </c>
      <c r="E11" s="133" t="s">
        <v>203</v>
      </c>
      <c r="F11" s="133" t="s">
        <v>3</v>
      </c>
    </row>
    <row r="12" spans="2:10" ht="13.5" x14ac:dyDescent="0.25">
      <c r="B12" s="143" t="s">
        <v>16</v>
      </c>
      <c r="C12" s="104">
        <f>+SUM(C13:C21)</f>
        <v>56365491.073799998</v>
      </c>
      <c r="D12" s="104">
        <f>+SUM(D13:D21)</f>
        <v>56718209.36194998</v>
      </c>
      <c r="E12" s="105">
        <f t="shared" ref="E12:E21" si="0">((D12-C12)/(C12))</f>
        <v>6.2576991955621301E-3</v>
      </c>
      <c r="F12" s="106">
        <f>D12/D12</f>
        <v>1</v>
      </c>
      <c r="I12" s="25"/>
      <c r="J12" s="25"/>
    </row>
    <row r="13" spans="2:10" ht="13.5" x14ac:dyDescent="0.25">
      <c r="B13" s="107" t="s">
        <v>21</v>
      </c>
      <c r="C13" s="108">
        <f>VLOOKUP(B13,[1]Cuadro3_PorObjeto_del_Gasto!$A$6:$C$15,3,FALSE)</f>
        <v>18821367.97676</v>
      </c>
      <c r="D13" s="104">
        <v>20073984.543019999</v>
      </c>
      <c r="E13" s="105">
        <f t="shared" si="0"/>
        <v>6.6552897101139943E-2</v>
      </c>
      <c r="F13" s="106">
        <f t="shared" ref="F13:F21" si="1">D13/$D$12</f>
        <v>0.35392486414577901</v>
      </c>
      <c r="H13" s="51"/>
      <c r="I13" s="25"/>
      <c r="J13" s="25"/>
    </row>
    <row r="14" spans="2:10" ht="27" x14ac:dyDescent="0.25">
      <c r="B14" s="107" t="s">
        <v>24</v>
      </c>
      <c r="C14" s="108">
        <f>VLOOKUP(B14,[1]Cuadro3_PorObjeto_del_Gasto!$A$6:$C$15,3,FALSE)</f>
        <v>16083960.338129999</v>
      </c>
      <c r="D14" s="104">
        <v>18259262.842649996</v>
      </c>
      <c r="E14" s="105">
        <f t="shared" si="0"/>
        <v>0.13524669663372899</v>
      </c>
      <c r="F14" s="106">
        <f t="shared" si="1"/>
        <v>0.32192946582864829</v>
      </c>
      <c r="I14" s="25"/>
      <c r="J14" s="25"/>
    </row>
    <row r="15" spans="2:10" ht="13.5" x14ac:dyDescent="0.25">
      <c r="B15" s="107" t="s">
        <v>26</v>
      </c>
      <c r="C15" s="108">
        <f>VLOOKUP(B15,[1]Cuadro3_PorObjeto_del_Gasto!$A$6:$C$15,3,FALSE)</f>
        <v>13930721.194700001</v>
      </c>
      <c r="D15" s="104">
        <v>14493104.88476</v>
      </c>
      <c r="E15" s="105">
        <f t="shared" si="0"/>
        <v>4.0370034128165609E-2</v>
      </c>
      <c r="F15" s="106">
        <f t="shared" si="1"/>
        <v>0.25552825182247124</v>
      </c>
      <c r="I15" s="25"/>
      <c r="J15" s="25"/>
    </row>
    <row r="16" spans="2:10" ht="13.5" x14ac:dyDescent="0.25">
      <c r="B16" s="107" t="s">
        <v>23</v>
      </c>
      <c r="C16" s="108">
        <f>VLOOKUP(B16,[1]Cuadro3_PorObjeto_del_Gasto!$A$6:$C$15,3,FALSE)</f>
        <v>2124466.5763599998</v>
      </c>
      <c r="D16" s="104">
        <v>1530189.7059799999</v>
      </c>
      <c r="E16" s="105">
        <f t="shared" si="0"/>
        <v>-0.27972992232159138</v>
      </c>
      <c r="F16" s="106">
        <f t="shared" si="1"/>
        <v>2.6978808449593685E-2</v>
      </c>
      <c r="I16" s="25"/>
      <c r="J16" s="25"/>
    </row>
    <row r="17" spans="2:10" ht="13.5" x14ac:dyDescent="0.25">
      <c r="B17" s="107" t="s">
        <v>106</v>
      </c>
      <c r="C17" s="108">
        <f>VLOOKUP(B17,[1]Cuadro3_PorObjeto_del_Gasto!$A$6:$C$15,3,FALSE)</f>
        <v>3931729.7693000003</v>
      </c>
      <c r="D17" s="104">
        <v>1132984.04051</v>
      </c>
      <c r="E17" s="105">
        <f t="shared" si="0"/>
        <v>-0.71183572956701058</v>
      </c>
      <c r="F17" s="106">
        <f t="shared" si="1"/>
        <v>1.9975666602586269E-2</v>
      </c>
      <c r="I17" s="25"/>
      <c r="J17" s="25"/>
    </row>
    <row r="18" spans="2:10" ht="13.5" x14ac:dyDescent="0.25">
      <c r="B18" s="107" t="s">
        <v>107</v>
      </c>
      <c r="C18" s="108">
        <f>VLOOKUP(B18,[1]Cuadro3_PorObjeto_del_Gasto!$A$6:$C$15,3,FALSE)</f>
        <v>450698.94163000002</v>
      </c>
      <c r="D18" s="104">
        <v>419365.93961</v>
      </c>
      <c r="E18" s="105">
        <f t="shared" si="0"/>
        <v>-6.9520913243507801E-2</v>
      </c>
      <c r="F18" s="106">
        <f t="shared" si="1"/>
        <v>7.3938501290440268E-3</v>
      </c>
      <c r="I18" s="25"/>
      <c r="J18" s="25"/>
    </row>
    <row r="19" spans="2:10" ht="27" x14ac:dyDescent="0.25">
      <c r="B19" s="107" t="s">
        <v>115</v>
      </c>
      <c r="C19" s="108">
        <f>VLOOKUP(B19,[1]Cuadro3_PorObjeto_del_Gasto!$A$6:$C$15,3,FALSE)</f>
        <v>596424.06946000003</v>
      </c>
      <c r="D19" s="109">
        <v>423374.06945999997</v>
      </c>
      <c r="E19" s="110">
        <f t="shared" si="0"/>
        <v>-0.29014590265728013</v>
      </c>
      <c r="F19" s="111">
        <f t="shared" si="1"/>
        <v>7.4645175548159141E-3</v>
      </c>
      <c r="I19" s="25"/>
      <c r="J19" s="25"/>
    </row>
    <row r="20" spans="2:10" ht="13.5" x14ac:dyDescent="0.25">
      <c r="B20" s="107" t="s">
        <v>22</v>
      </c>
      <c r="C20" s="108">
        <f>VLOOKUP(B20,[1]Cuadro3_PorObjeto_del_Gasto!$A$6:$C$15,3,FALSE)</f>
        <v>369723.89393999998</v>
      </c>
      <c r="D20" s="37">
        <v>225652.90306000004</v>
      </c>
      <c r="E20" s="34">
        <f t="shared" si="0"/>
        <v>-0.38967184226232415</v>
      </c>
      <c r="F20" s="112">
        <f t="shared" si="1"/>
        <v>3.9784913099069332E-3</v>
      </c>
      <c r="I20" s="25"/>
      <c r="J20" s="25"/>
    </row>
    <row r="21" spans="2:10" s="11" customFormat="1" ht="27.75" x14ac:dyDescent="0.3">
      <c r="B21" s="107" t="s">
        <v>25</v>
      </c>
      <c r="C21" s="108">
        <f>VLOOKUP(B21,[1]Cuadro3_PorObjeto_del_Gasto!$A$6:$C$15,3,FALSE)</f>
        <v>56398.313520000003</v>
      </c>
      <c r="D21" s="113">
        <v>160290.43290000001</v>
      </c>
      <c r="E21" s="34">
        <f t="shared" si="0"/>
        <v>1.8421139373814384</v>
      </c>
      <c r="F21" s="112">
        <f t="shared" si="1"/>
        <v>2.8260841571548724E-3</v>
      </c>
      <c r="I21" s="114"/>
      <c r="J21" s="114"/>
    </row>
    <row r="22" spans="2:10" s="11" customFormat="1" ht="13.5" x14ac:dyDescent="0.25">
      <c r="I22" s="114"/>
    </row>
    <row r="23" spans="2:10" s="11" customFormat="1" ht="28.5" customHeight="1" x14ac:dyDescent="0.25">
      <c r="B23" s="169" t="s">
        <v>209</v>
      </c>
      <c r="C23" s="169"/>
      <c r="D23" s="169"/>
      <c r="E23" s="169"/>
      <c r="F23" s="31"/>
      <c r="I23" s="114"/>
    </row>
    <row r="24" spans="2:10" ht="13.5" x14ac:dyDescent="0.25">
      <c r="B24" s="115"/>
      <c r="C24" s="115"/>
      <c r="D24" s="115"/>
      <c r="E24" s="115"/>
      <c r="F24" s="115"/>
      <c r="I24" s="25"/>
    </row>
    <row r="25" spans="2:10" ht="54" x14ac:dyDescent="0.25">
      <c r="B25" s="133" t="s">
        <v>177</v>
      </c>
      <c r="C25" s="133">
        <v>2024</v>
      </c>
      <c r="D25" s="133">
        <v>2025</v>
      </c>
      <c r="E25" s="133" t="s">
        <v>14</v>
      </c>
    </row>
    <row r="26" spans="2:10" ht="13.5" x14ac:dyDescent="0.25">
      <c r="B26" s="16" t="s">
        <v>83</v>
      </c>
      <c r="C26" s="37">
        <f>+SUM(C16+C17+C18+C19+C20+C21)</f>
        <v>7529441.5642100004</v>
      </c>
      <c r="D26" s="37">
        <f>+SUM(D16+D17+D18+D19+D20)</f>
        <v>3731566.6586199994</v>
      </c>
      <c r="E26" s="34">
        <f>((D26-C26)/(C26))</f>
        <v>-0.50440326459834595</v>
      </c>
    </row>
    <row r="27" spans="2:10" ht="15" customHeight="1" x14ac:dyDescent="0.25">
      <c r="C27" s="51"/>
      <c r="D27" s="51"/>
    </row>
    <row r="28" spans="2:10" ht="13.5" x14ac:dyDescent="0.25">
      <c r="B28" s="116"/>
      <c r="C28" s="51"/>
      <c r="D28" s="51"/>
    </row>
    <row r="29" spans="2:10" ht="15" customHeight="1" x14ac:dyDescent="0.25">
      <c r="B29" s="24" t="s">
        <v>126</v>
      </c>
    </row>
    <row r="30" spans="2:10" ht="15.75" customHeight="1" x14ac:dyDescent="0.3">
      <c r="B30" s="20" t="s">
        <v>157</v>
      </c>
    </row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5">
    <mergeCell ref="B23:E23"/>
    <mergeCell ref="B7:E7"/>
    <mergeCell ref="B8:E8"/>
    <mergeCell ref="B9:E9"/>
    <mergeCell ref="B10:E10"/>
  </mergeCells>
  <hyperlinks>
    <hyperlink ref="B30" r:id="rId1" xr:uid="{00000000-0004-0000-0800-000000000000}"/>
  </hyperlinks>
  <pageMargins left="0.7" right="0.7" top="0.75" bottom="0.75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ÍNDICE</vt:lpstr>
      <vt:lpstr>Cuadro 1</vt:lpstr>
      <vt:lpstr>Gráfica 1</vt:lpstr>
      <vt:lpstr>Cuadro 2</vt:lpstr>
      <vt:lpstr>Cuadro 3</vt:lpstr>
      <vt:lpstr>Gráfica 2</vt:lpstr>
      <vt:lpstr>Gráfica 3</vt:lpstr>
      <vt:lpstr>Gráfica 4</vt:lpstr>
      <vt:lpstr>Cuadro 4</vt:lpstr>
      <vt:lpstr>Gráfica 5</vt:lpstr>
      <vt:lpstr>Cuadro 5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Análisis</cp:lastModifiedBy>
  <dcterms:created xsi:type="dcterms:W3CDTF">2024-07-25T15:17:56Z</dcterms:created>
  <dcterms:modified xsi:type="dcterms:W3CDTF">2026-02-27T23:54:13Z</dcterms:modified>
</cp:coreProperties>
</file>