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A:\1S.3 DEI\1S.3.1 SEI\1S.3.1.5 Publicaciones SEI\Boletines\2026\BASES PARA CARGA\Finanzas Públicas\"/>
    </mc:Choice>
  </mc:AlternateContent>
  <xr:revisionPtr revIDLastSave="0" documentId="13_ncr:1_{CF7252A4-4728-481A-B09A-18CAB374EAD4}" xr6:coauthVersionLast="47" xr6:coauthVersionMax="47" xr10:uidLastSave="{00000000-0000-0000-0000-000000000000}"/>
  <bookViews>
    <workbookView xWindow="-120" yWindow="-120" windowWidth="29040" windowHeight="15840" tabRatio="663" xr2:uid="{00000000-000D-0000-FFFF-FFFF00000000}"/>
  </bookViews>
  <sheets>
    <sheet name="ÍNDICE" sheetId="14" r:id="rId1"/>
    <sheet name="Cuadro 1" sheetId="1" r:id="rId2"/>
    <sheet name="Gráfica 1" sheetId="16" r:id="rId3"/>
    <sheet name="Cuadro 2" sheetId="2" r:id="rId4"/>
    <sheet name="Cuadro 3" sheetId="4" r:id="rId5"/>
    <sheet name="Gráfica 2" sheetId="8" r:id="rId6"/>
    <sheet name="Gráfica 3" sheetId="7" r:id="rId7"/>
    <sheet name="Gráfica 4" sheetId="6" r:id="rId8"/>
    <sheet name="Cuadro 4" sheetId="3" r:id="rId9"/>
    <sheet name="Gráfica 5" sheetId="9" r:id="rId10"/>
    <sheet name="Cuadro 5" sheetId="5" r:id="rId11"/>
  </sheets>
  <definedNames>
    <definedName name="_xlnm._FilterDatabase" localSheetId="1" hidden="1">'Cuadro 1'!$B$44:$C$44</definedName>
    <definedName name="_xlnm._FilterDatabase" localSheetId="5" hidden="1">'Gráfica 2'!$B$11:$C$11</definedName>
    <definedName name="_xlnm._FilterDatabase" localSheetId="6" hidden="1">'Gráfica 3'!$G$11:$I$11</definedName>
    <definedName name="_xlnm._FilterDatabase" localSheetId="7" hidden="1">'Gráfica 4'!$B$20:$D$20</definedName>
    <definedName name="_xlnm.Print_Area" localSheetId="0">ÍNDICE!$A$1:$E$30</definedName>
  </definedNames>
  <calcPr calcId="181029"/>
  <extLst>
    <ext uri="GoogleSheetsCustomDataVersion2">
      <go:sheetsCustomData xmlns:go="http://customooxmlschemas.google.com/" r:id="rId16" roundtripDataChecksum="8L3YjQBonME7r/+HzHW52VYV6iansju6/5nQkXFJHJQ="/>
    </ext>
  </extLst>
</workbook>
</file>

<file path=xl/calcChain.xml><?xml version="1.0" encoding="utf-8"?>
<calcChain xmlns="http://schemas.openxmlformats.org/spreadsheetml/2006/main">
  <c r="C26" i="3" l="1"/>
  <c r="E26" i="3" l="1"/>
  <c r="D26" i="3"/>
  <c r="C51" i="1" l="1"/>
  <c r="D51" i="1"/>
  <c r="D47" i="1"/>
  <c r="E51" i="1" l="1"/>
  <c r="C42" i="8"/>
  <c r="C32" i="8"/>
  <c r="C13" i="4"/>
  <c r="E14" i="3" l="1"/>
  <c r="E26" i="1"/>
  <c r="F28" i="1" l="1"/>
  <c r="C13" i="5" l="1"/>
  <c r="D13" i="5" s="1"/>
  <c r="D13" i="9"/>
  <c r="D13" i="4"/>
  <c r="D12" i="6" l="1"/>
  <c r="F15" i="6" s="1"/>
  <c r="C12" i="6"/>
  <c r="F13" i="6" l="1"/>
  <c r="F14" i="6"/>
  <c r="F17" i="6"/>
  <c r="F16" i="6"/>
  <c r="C43" i="8"/>
  <c r="D23" i="4" l="1"/>
  <c r="D22" i="4"/>
  <c r="C23" i="4"/>
  <c r="C22" i="4"/>
  <c r="D24" i="4" l="1"/>
  <c r="C47" i="1"/>
  <c r="E47" i="1" s="1"/>
  <c r="D35" i="1"/>
  <c r="D14" i="5" l="1"/>
  <c r="D13" i="1" l="1"/>
  <c r="I16" i="7" l="1"/>
  <c r="K12" i="7" l="1"/>
  <c r="K16" i="7"/>
  <c r="C23" i="5" l="1"/>
  <c r="C24" i="4" l="1"/>
  <c r="E24" i="4" s="1"/>
  <c r="E14" i="2" l="1"/>
  <c r="E13" i="2"/>
  <c r="E18" i="1" l="1"/>
  <c r="E17" i="1" l="1"/>
  <c r="D36" i="1"/>
  <c r="D12" i="3" l="1"/>
  <c r="H16" i="7"/>
  <c r="J16" i="7" s="1"/>
  <c r="E18" i="4" l="1"/>
  <c r="E13" i="4" l="1"/>
  <c r="C22" i="1"/>
  <c r="D22" i="1"/>
  <c r="C13" i="1"/>
  <c r="E13" i="1" s="1"/>
  <c r="F23" i="1" l="1"/>
  <c r="F27" i="1"/>
  <c r="F26" i="1"/>
  <c r="D12" i="1"/>
  <c r="C14" i="16" s="1"/>
  <c r="C12" i="1"/>
  <c r="D14" i="16" s="1"/>
  <c r="E22" i="1"/>
  <c r="E14" i="16" l="1"/>
  <c r="C15" i="16"/>
  <c r="F22" i="1"/>
  <c r="E12" i="1"/>
  <c r="F13" i="1"/>
  <c r="E17" i="9"/>
  <c r="C13" i="9"/>
  <c r="D16" i="5"/>
  <c r="D15" i="5"/>
  <c r="E13" i="9" l="1"/>
  <c r="F15" i="1"/>
  <c r="F16" i="1"/>
  <c r="F17" i="1"/>
  <c r="F18" i="1"/>
  <c r="F19" i="1"/>
  <c r="F20" i="1"/>
  <c r="F21" i="1"/>
  <c r="F14" i="1"/>
  <c r="E14" i="9" l="1"/>
  <c r="E15" i="9"/>
  <c r="E16" i="9"/>
  <c r="J13" i="7"/>
  <c r="K13" i="7"/>
  <c r="K14" i="7"/>
  <c r="K15" i="7"/>
  <c r="E24" i="1" l="1"/>
  <c r="E14" i="1" l="1"/>
  <c r="C12" i="3" l="1"/>
  <c r="E12" i="3" s="1"/>
  <c r="J12" i="7"/>
  <c r="C13" i="7"/>
  <c r="C36" i="7"/>
  <c r="B36" i="7"/>
  <c r="B26" i="7"/>
  <c r="C26" i="7"/>
  <c r="B13" i="7"/>
  <c r="D40" i="7"/>
  <c r="D39" i="7"/>
  <c r="D14" i="7"/>
  <c r="D19" i="7"/>
  <c r="D20" i="7"/>
  <c r="D21" i="7"/>
  <c r="D22" i="7"/>
  <c r="D23" i="7"/>
  <c r="D24" i="7"/>
  <c r="D25" i="7"/>
  <c r="D37" i="7"/>
  <c r="B12" i="7" l="1"/>
  <c r="D13" i="7"/>
  <c r="C12" i="7"/>
  <c r="C12" i="2"/>
  <c r="D12" i="2"/>
  <c r="F13" i="2" l="1"/>
  <c r="F12" i="2"/>
  <c r="F14" i="2"/>
  <c r="E12" i="2"/>
  <c r="E25" i="1"/>
  <c r="E23" i="1"/>
  <c r="E21" i="1"/>
  <c r="E20" i="1"/>
  <c r="E19" i="1"/>
  <c r="E16" i="1"/>
  <c r="E15" i="1"/>
  <c r="F25" i="1" l="1"/>
  <c r="F24" i="1"/>
  <c r="J15" i="7"/>
  <c r="E17" i="6"/>
  <c r="E13" i="6"/>
  <c r="J14" i="7" l="1"/>
  <c r="E17" i="4" l="1"/>
  <c r="E19" i="3" l="1"/>
  <c r="D36" i="7" l="1"/>
  <c r="D26" i="7"/>
  <c r="D27" i="7"/>
  <c r="D28" i="7"/>
  <c r="D30" i="7"/>
  <c r="D31" i="7"/>
  <c r="D33" i="7"/>
  <c r="D34" i="7"/>
  <c r="D15" i="7"/>
  <c r="D16" i="7"/>
  <c r="D17" i="7"/>
  <c r="D18" i="7"/>
  <c r="D12" i="7"/>
  <c r="E15" i="6" l="1"/>
  <c r="E14" i="6"/>
  <c r="E16" i="6"/>
  <c r="E12" i="6"/>
  <c r="E16" i="4" l="1"/>
  <c r="E15" i="4"/>
  <c r="E14" i="4"/>
  <c r="F21" i="3"/>
  <c r="E21" i="3"/>
  <c r="F20" i="3"/>
  <c r="E18" i="3"/>
  <c r="F19" i="3"/>
  <c r="E20" i="3"/>
  <c r="F18" i="3"/>
  <c r="F17" i="3"/>
  <c r="E16" i="3"/>
  <c r="F16" i="3"/>
  <c r="E17" i="3"/>
  <c r="F15" i="3"/>
  <c r="E15" i="3"/>
  <c r="F14" i="3"/>
  <c r="F13" i="3"/>
  <c r="E13" i="3"/>
  <c r="F12" i="3"/>
</calcChain>
</file>

<file path=xl/sharedStrings.xml><?xml version="1.0" encoding="utf-8"?>
<sst xmlns="http://schemas.openxmlformats.org/spreadsheetml/2006/main" count="326" uniqueCount="222">
  <si>
    <t>(Miles de pesos)</t>
  </si>
  <si>
    <t>Concepto</t>
  </si>
  <si>
    <t>Variación Porcentual</t>
  </si>
  <si>
    <t>Distribución porcentual</t>
  </si>
  <si>
    <t>Total de Ingresos</t>
  </si>
  <si>
    <t>Participaciones</t>
  </si>
  <si>
    <t>Transferencias Federales Etiquetadas</t>
  </si>
  <si>
    <t xml:space="preserve">Variación Porcentual </t>
  </si>
  <si>
    <t xml:space="preserve">Distribución porcentual </t>
  </si>
  <si>
    <t>Total de Egresos</t>
  </si>
  <si>
    <t>Gasto Etiquetado</t>
  </si>
  <si>
    <t>Gasto No Etiquetado</t>
  </si>
  <si>
    <t>Egresos devengados bajo la Clasificación por Objeto del Gasto (Capítulo)</t>
  </si>
  <si>
    <t>Cuadro 3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</si>
  <si>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</si>
  <si>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</si>
  <si>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</si>
  <si>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</si>
  <si>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</si>
  <si>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Participaciones y Aportaciones</t>
  </si>
  <si>
    <t>Poder Ejecutivo</t>
  </si>
  <si>
    <t>Poder Legislativo</t>
  </si>
  <si>
    <t>Poder Judicial</t>
  </si>
  <si>
    <t>Organismos Constitucionalmente Autónomos</t>
  </si>
  <si>
    <t>Gobierno</t>
  </si>
  <si>
    <t>Desarrollo Social</t>
  </si>
  <si>
    <t>Desarrollo Económico</t>
  </si>
  <si>
    <t>Otras No Clasificadas en Funciones Anteriores</t>
  </si>
  <si>
    <t>Comportamiento del Saldo de la Deuda Pública</t>
  </si>
  <si>
    <t>Cuadro 5</t>
  </si>
  <si>
    <t>Proporción respecto al PIBE</t>
  </si>
  <si>
    <t>Deuda Total</t>
  </si>
  <si>
    <t>Bonos Cupón Cero</t>
  </si>
  <si>
    <t>Gasto Corriente</t>
  </si>
  <si>
    <t>Gasto de Capital</t>
  </si>
  <si>
    <t>Amortizacion de la Deuda y Disminucion de Pasivos</t>
  </si>
  <si>
    <t>Pensiones Y Jubilaciones</t>
  </si>
  <si>
    <t>Egresos devengados bajo la Clasificación Funcional del Gasto (Finalidad)</t>
  </si>
  <si>
    <t>Asuntos Financieros y Hacendarios</t>
  </si>
  <si>
    <t>Coordinación de la Política de Gobierno</t>
  </si>
  <si>
    <t>Asuntos de Orden Público y de Seguridad Interior</t>
  </si>
  <si>
    <t>Justicia</t>
  </si>
  <si>
    <t>Legislación</t>
  </si>
  <si>
    <t>Educación</t>
  </si>
  <si>
    <t>Salud</t>
  </si>
  <si>
    <t>Protección Social</t>
  </si>
  <si>
    <t>Recreación, Cultura y Otras Manifestaciones Sociales</t>
  </si>
  <si>
    <t>Vivienda y Servicios a la Comunidad</t>
  </si>
  <si>
    <t>Otros Asuntos Sociales</t>
  </si>
  <si>
    <t>Protección Ambiental</t>
  </si>
  <si>
    <t>Transporte</t>
  </si>
  <si>
    <t>Otras Industrias y Otros Asuntos Económicos</t>
  </si>
  <si>
    <t>Asuntos Económicos, Comerciales y Laborales en General</t>
  </si>
  <si>
    <t>Agropecuaria, Silvicultura, Pesca y Caza</t>
  </si>
  <si>
    <t>Turismo</t>
  </si>
  <si>
    <t>Ciencia, Tecnología e Innovación</t>
  </si>
  <si>
    <t>Combustibles y Energía</t>
  </si>
  <si>
    <t>Comunicaciones</t>
  </si>
  <si>
    <t>Minería, Manufacturas y Construcción</t>
  </si>
  <si>
    <t>Transacciones de la Deuda Pública / Costo Financiero de la Deuda</t>
  </si>
  <si>
    <t>Adeudos de Ejercicios Fiscales Anteriores</t>
  </si>
  <si>
    <t>Saneamiento del Sistema Financiero</t>
  </si>
  <si>
    <t>Fuente: SPF. Estado Analítico del Ejercicio del Presupuesto de Egresos (Clasificación Funcional del Gasto). https://lgcg.puebla.gob.mx/images/estados-analiticos-del-presupuesto-de-egresos/16.-Clas_Finalidad_y_Funcion__1.pdf</t>
  </si>
  <si>
    <t>Egresos Devengados bajo la Clasificación Administrativa por Dependencia</t>
  </si>
  <si>
    <t>Dependencia</t>
  </si>
  <si>
    <t>Secretaría de Educación</t>
  </si>
  <si>
    <t>Secretaría de Bienestar</t>
  </si>
  <si>
    <t>Secretaría de Infraestructura</t>
  </si>
  <si>
    <t>Secretaría de Seguridad Pública</t>
  </si>
  <si>
    <t>Secretaría de Gobernación</t>
  </si>
  <si>
    <t>Secretaría de Movilidad y Transporte</t>
  </si>
  <si>
    <t>Secretaría de Economía</t>
  </si>
  <si>
    <t>Secretaría de Trabajo</t>
  </si>
  <si>
    <t>Consejería Jurídica</t>
  </si>
  <si>
    <t>Ejecutivo del Estado</t>
  </si>
  <si>
    <t>Segundo trimestre                  2023</t>
  </si>
  <si>
    <t>Segundo trimestre                  2024</t>
  </si>
  <si>
    <t xml:space="preserve">Gráfica 1. </t>
  </si>
  <si>
    <t xml:space="preserve">Egresos devengados bajo la Clasificación por Tipo de Gasto </t>
  </si>
  <si>
    <t>Segundo trimestre 2023 – Segundo trimestre 2024</t>
  </si>
  <si>
    <t>Suma</t>
  </si>
  <si>
    <t xml:space="preserve">Total </t>
  </si>
  <si>
    <t xml:space="preserve"> (Miles de pesos)</t>
  </si>
  <si>
    <t xml:space="preserve">Deuda no avalada del estado Puebla </t>
  </si>
  <si>
    <t>Municipio de Huauchinango</t>
  </si>
  <si>
    <t>Municipio de Xicotepec</t>
  </si>
  <si>
    <t xml:space="preserve">Concepto </t>
  </si>
  <si>
    <t>Ingresos de Libre Disposición</t>
  </si>
  <si>
    <t>Fondos Distintos de Aportaciones y Otras Transferencias Federales Etiquetadas</t>
  </si>
  <si>
    <t>_</t>
  </si>
  <si>
    <t>Cuarto trimestre                  2023</t>
  </si>
  <si>
    <t>Cuarto trimestre                  2024</t>
  </si>
  <si>
    <t xml:space="preserve"> Ingresos de Libre de Disposición</t>
  </si>
  <si>
    <t xml:space="preserve"> Transferencias Federales Etiquetadas</t>
  </si>
  <si>
    <t>Cuadro 2. Egresos Devengados del Estado de Puebla</t>
  </si>
  <si>
    <t>Pensiones y Jubilaciones</t>
  </si>
  <si>
    <t>Cuarto Trimestre 2023 - Cuarto Trimestre 2024</t>
  </si>
  <si>
    <t>Cuarto trimestre 2024</t>
  </si>
  <si>
    <t>Transferencias, Participaciones y Aportaciones entre 
    Diferentes Niveles y Ordenes de Gobierno</t>
  </si>
  <si>
    <t>Fuente: SPF. Estado Analítico del Ejercicio del Presupuesto de Egresos (Clasificación Funcional del Gasto) 2023 y 2024.</t>
  </si>
  <si>
    <t>Inversión Pública</t>
  </si>
  <si>
    <t>Deuda Pública</t>
  </si>
  <si>
    <t>Secretaría de Medio Ambiente, Desarrollo Sustentable y Ordenamiento Territorial</t>
  </si>
  <si>
    <t>Pesos</t>
  </si>
  <si>
    <t>Miles de pesos</t>
  </si>
  <si>
    <t>Egresos Devengados por Clasificación Administrativa por Grupo de Gasto</t>
  </si>
  <si>
    <t>Total de egresos</t>
  </si>
  <si>
    <t>Clasificación Administrativa</t>
  </si>
  <si>
    <t>Total</t>
  </si>
  <si>
    <t xml:space="preserve">Saldo de deuda por tipo del estado de Puebla </t>
  </si>
  <si>
    <t xml:space="preserve">Ingresos estimados </t>
  </si>
  <si>
    <t>Contenido</t>
  </si>
  <si>
    <t>Cuadro 2</t>
  </si>
  <si>
    <t>Cuadro 1</t>
  </si>
  <si>
    <t>Cuadro 4</t>
  </si>
  <si>
    <t>Gráfica 1</t>
  </si>
  <si>
    <t>Gráfica 2</t>
  </si>
  <si>
    <t>Gráfica 3</t>
  </si>
  <si>
    <t>Gráfica 4</t>
  </si>
  <si>
    <t>Página de consulta</t>
  </si>
  <si>
    <t xml:space="preserve">Fuente; Ley de Ingresos del Estado de Puebla, 2024. </t>
  </si>
  <si>
    <t>Variación presupuestal</t>
  </si>
  <si>
    <t>https://ojp.puebla.gob.mx/media/k2/attachments/Ley_de_Ingresos_del_Estado_de_Puebla,_para_el_Ejercicio_Fiscal_2025_T2_11122024.pdf</t>
  </si>
  <si>
    <t>¿Cómo vamos con la recaudación?</t>
  </si>
  <si>
    <t>Primer trimestre</t>
  </si>
  <si>
    <t>Segundo trimestre</t>
  </si>
  <si>
    <t>Tercer trimestre</t>
  </si>
  <si>
    <t>Cuarto trimestre</t>
  </si>
  <si>
    <t>Otras Entidades Paraestatales y Organismos</t>
  </si>
  <si>
    <t>Secretaría del Deporte y Juventud</t>
  </si>
  <si>
    <t>Secretaría de Ciencia, Humanidades, Tecnología e Innovación</t>
  </si>
  <si>
    <t>Secretaría de Desarrollo Económico y Trabajo</t>
  </si>
  <si>
    <t>Secretaría de Planeación, Finanzas y Administración</t>
  </si>
  <si>
    <t>Resto de dependencias</t>
  </si>
  <si>
    <t>Ingresos estimados 2025</t>
  </si>
  <si>
    <t>Ingresos estimados 2024</t>
  </si>
  <si>
    <t>Dif-2025-2024</t>
  </si>
  <si>
    <t>Otros Ingresos de Libre Disposición, Productos, Aprovechamientos, Convenios</t>
  </si>
  <si>
    <t>No Avalada</t>
  </si>
  <si>
    <t>Avalada o Contingente</t>
  </si>
  <si>
    <t>Directa</t>
  </si>
  <si>
    <t>Tasa de variación</t>
  </si>
  <si>
    <t>Secretaría de Arte y Cultura</t>
  </si>
  <si>
    <t>Secretaría de Agricultura y Desarrollo Rural</t>
  </si>
  <si>
    <t>Secretaría de Desarrollo Turístico</t>
  </si>
  <si>
    <t>Secretaría de las Mujeres</t>
  </si>
  <si>
    <t>Secretaría Anticorrupción y Buen Gobierno</t>
  </si>
  <si>
    <t>https://lgcg.puebla.gob.mx/images/estados-analiticos-del-presupuesto-de-egresos/09-15.-_Clasificacion_Administrativa__Poderes_1.pdf</t>
  </si>
  <si>
    <t>https://lgcg.puebla.gob.mx/images/estados-analiticos-del-presupuesto-de-egresos/09-13.-_Clasificacion_Administrativa__Dependencias_1.pdf</t>
  </si>
  <si>
    <t>https://lgcg.puebla.gob.mx/images/estados-analiticos-del-presupuesto-de-egresos/09-16.-_Clasificacion_Funcional__Finalidad_y_Funcion_1.pdf</t>
  </si>
  <si>
    <t>https://lgcg.puebla.gob.mx/images/estados-analiticos-del-presupuesto-de-egresos/09-12.-_Clasificacion_Economica_por_Tipo_de_Gasto_1.pdf</t>
  </si>
  <si>
    <t>Amortización de la Deuda y Disminución de Pasivos</t>
  </si>
  <si>
    <t>Inversiones Financieras y  Otras Provisiones</t>
  </si>
  <si>
    <t>https://lgcg.puebla.gob.mx/images/estados-analiticos-del-presupuesto-de-egresos/09-11.-_Clasificacion_por_Objeto_del_Gasto_1.pdf</t>
  </si>
  <si>
    <t>Tercer trimestre 2025</t>
  </si>
  <si>
    <t>Tercer trimestre 2024</t>
  </si>
  <si>
    <t>Tercer trimestre                  2025</t>
  </si>
  <si>
    <t>Saldo al 30 de septiembre de 2025</t>
  </si>
  <si>
    <t>https://transparenciafiscal.puebla.gob.mx/index.php?option=com_docman&amp;task=doc_download&amp;gid=5424</t>
  </si>
  <si>
    <t>Saldo de la deuda al 30 de septiembre de 2025</t>
  </si>
  <si>
    <t>Ingresos Derivados de Financiamientos</t>
  </si>
  <si>
    <t>https://lgcg.puebla.gob.mx/images/informacion-periodica/Estado_Analitico_de_Ingresos_Detallado_3er_trimestre_2025.pdf</t>
  </si>
  <si>
    <t>https://lgcg.puebla.gob.mx/images/informacion-periodica/Formato_6_a_Estado-Analitico_del_Ejercicio_del_Presupuesto_de_Egresos_Det_4.pdf</t>
  </si>
  <si>
    <t>Tercer trimestre 2024 - Tercer trimestre 2025</t>
  </si>
  <si>
    <t>Al 31 de diciembre de 2024 y 30 de septiembre de 2025</t>
  </si>
  <si>
    <t>De enero a septiembre                 2024</t>
  </si>
  <si>
    <t>De enero a septiembre                 2025</t>
  </si>
  <si>
    <t>Impuestos</t>
  </si>
  <si>
    <t>Derechos</t>
  </si>
  <si>
    <t>Otros Ingresos de Libre Disposición</t>
  </si>
  <si>
    <t>Incentivos Derivados de la Colaboración Fiscal</t>
  </si>
  <si>
    <t>Productos</t>
  </si>
  <si>
    <t>Convenios</t>
  </si>
  <si>
    <t>Aprovechamientos</t>
  </si>
  <si>
    <t>Aportaciones</t>
  </si>
  <si>
    <t>Fondos Distintos de Aportaciones</t>
  </si>
  <si>
    <t>Otras Transferencias Federales Etiquetadas</t>
  </si>
  <si>
    <t>Enero a septiembre 
2024</t>
  </si>
  <si>
    <t>Enero a septiembre
2025</t>
  </si>
  <si>
    <t xml:space="preserve">Enero a septiembre 
2025
</t>
  </si>
  <si>
    <t>Enero a septiembre 2024</t>
  </si>
  <si>
    <t>Enero a septiembre 2025</t>
  </si>
  <si>
    <t>De enero a septiembre del 2024 y 2025</t>
  </si>
  <si>
    <t>Egresos Devengados del Estado de Puebla 
De enero a septiembre del 2024 y 2025
(Miles de pesos)</t>
  </si>
  <si>
    <t>Egresos Devengados por Clasificación Administrativa por Grupo de Gasto
De enero a septiembre del 2024 y 2025
(Miles de pesos)</t>
  </si>
  <si>
    <t>Distribución de los Egresos Devengados por Dependencia
De enero a septiembre del 2024 y 2025
(Miles de pesos)</t>
  </si>
  <si>
    <t>Egresos devengados por Clasificación Funcional del Gasto 
De enero a septiembre del 2024 y 2025
(Miles de pesos)</t>
  </si>
  <si>
    <t xml:space="preserve">Egresos devengados a través del Clasificador por Tipo de Gasto 
De enero a septiembre del 2024 y 2025
(Miles de pesos) </t>
  </si>
  <si>
    <t>Egresos devengados según la Clasificación por Objeto del Gasto
De enero a septiembre del 2024 y 2025
(Miles de pesos)</t>
  </si>
  <si>
    <t>Comportamiento del Saldo de la Deuda Pública
Al 31 de diciembre de 2024 y 30 de septiembre de 2025
(Miles de pesos)</t>
  </si>
  <si>
    <t>Saldo de la Deuda por tipo 
De enero a septiembre del 2024 y 2025
(Miles de pesos)</t>
  </si>
  <si>
    <t>Tercer trimestre de 2025</t>
  </si>
  <si>
    <t>Servicios Generales, Inversiones Financieras y Otras Provisiones, Materiales y Suministros, Inversión Pública</t>
  </si>
  <si>
    <t>Ingresos Recaudados del Estado de Puebla por Fuente de Financiamiento</t>
  </si>
  <si>
    <t>Avance de la recaudación sobre los 
ingresos estimados</t>
  </si>
  <si>
    <t>Ejercicio fiscal 2025</t>
  </si>
  <si>
    <t>(Porcentaje)</t>
  </si>
  <si>
    <t>Nota: Solo se representan las 5 dependencias con más egresos devengados.</t>
  </si>
  <si>
    <t xml:space="preserve">Distribución de los Egresos Devengados por Dependencia </t>
  </si>
  <si>
    <t>Fuente: SPF. Estado Analítico del Ejercicio del Presupuesto de Egresos (Clasificación por Tipo de Gasto), segundo trimestre 2024. https://lgcg.puebla.gob.mx/images/estados-analiticos-del-presupuesto-de-egresos/06-12.-_Clasificacion_Economica_por_Tipo_de_Gasto_3.pdf</t>
  </si>
  <si>
    <t>Egresos devengados bajo la Clasificación por Tipo de Gasto</t>
  </si>
  <si>
    <r>
      <t xml:space="preserve">Saldo al 31 de diciembre de 2024 </t>
    </r>
    <r>
      <rPr>
        <vertAlign val="superscript"/>
        <sz val="10"/>
        <color theme="0"/>
        <rFont val="Century Gothic"/>
        <family val="2"/>
      </rPr>
      <t>a/</t>
    </r>
  </si>
  <si>
    <t>Gráfica 5</t>
  </si>
  <si>
    <r>
      <t xml:space="preserve">R/ </t>
    </r>
    <r>
      <rPr>
        <sz val="10"/>
        <color theme="1"/>
        <rFont val="Century Gothic"/>
        <family val="2"/>
      </rPr>
      <t>PIB 2023 cifra revisada</t>
    </r>
  </si>
  <si>
    <t>Ingresos recaudados por fuente de financiamiento de enero a septiembre del 2024 y 2025
(Miles de pesos)</t>
  </si>
  <si>
    <t>ÍNDICE</t>
  </si>
  <si>
    <t>Saldo de deuda por tipo del estado de Puebla 
Al 31 de diciembre de 2024 y 30 de septiembre de 2025
(Miles de pesos)</t>
  </si>
  <si>
    <t>Finanzas Públicas</t>
  </si>
  <si>
    <t>Fuente: SPFA. Estado Analítico del Ingreso Detallado, tercer trimestre 2024 y 2025.</t>
  </si>
  <si>
    <t>Variación porcentual</t>
  </si>
  <si>
    <t>Fuente: SPFA. Estado Analítico del Ingreso Detallado, segundo trimestre  2025.</t>
  </si>
  <si>
    <t>Fuente: SPFA. Estado Analítico del Ejercicio del Presupuesto de Egresos Detallado, tercer trimestre 2024 y 2025.</t>
  </si>
  <si>
    <t xml:space="preserve">Variación porcentual </t>
  </si>
  <si>
    <t>Fuente: SPFA. Estado Analítico del Ejercicio del Presupuesto de Egresos (Clasificación por Objeto del Gasto), tercer trimestre 2024 y 2025.</t>
  </si>
  <si>
    <t>Fuente: SPFA. Clasificación Administrativa-Dependencias, primer trimestre 2025.</t>
  </si>
  <si>
    <t>Fuente: SPFA. Estado Analítico del Ejercicio del Presupuesto de Egresos (Clasificación Funcional), tercer trimestre 2024 y 2025.</t>
  </si>
  <si>
    <t>Fuente: SPFA. Estado Análitico del Ejercicio del Presupuesto de Egresos (Clasificación por Tipo de Gasto) 2023 y 2024.</t>
  </si>
  <si>
    <t>Fuente: SPFA. Estado Analítico del Ejercicio del Presupuesto de Egresos (Clasificación por Objeto del Gasto), Tercer trimestre 2024 y 2025.</t>
  </si>
  <si>
    <r>
      <rPr>
        <vertAlign val="superscript"/>
        <sz val="10"/>
        <color theme="1"/>
        <rFont val="Century Gothic"/>
        <family val="2"/>
      </rPr>
      <t>a/</t>
    </r>
    <r>
      <rPr>
        <sz val="10"/>
        <color theme="1"/>
        <rFont val="Century Gothic"/>
        <family val="2"/>
      </rPr>
      <t xml:space="preserve"> Saldo al cierre del ejercicio fiscal 2024</t>
    </r>
  </si>
  <si>
    <t>Fuente: SPFA. Informe Trimestral de Deuda Pública, tercer trimestre 2025.</t>
  </si>
  <si>
    <r>
      <t xml:space="preserve">PIBE 2023 </t>
    </r>
    <r>
      <rPr>
        <vertAlign val="superscript"/>
        <sz val="10"/>
        <color theme="1"/>
        <rFont val="Century Gothic"/>
        <family val="2"/>
      </rPr>
      <t>R/</t>
    </r>
  </si>
  <si>
    <t>Fuente: SPFA. Informe Trimestral de Deuda Pública. https://www.inegi.org.mx/app/tabulados/default.aspx?pr=19&amp;vr=1&amp;in=1&amp;tp=20&amp;wr=1&amp;cno=1&amp;idrt=3260&amp;opc=p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</si>
</sst>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_€_-;\-* #,##0.00\ _€_-;_-* &quot;-&quot;??\ _€_-;_-@_-"/>
    <numFmt numFmtId="165" formatCode="_-* #,##0.00_-;\-* #,##0.00_-;_-* &quot;-&quot;??_-;_-@"/>
    <numFmt numFmtId="166" formatCode="0.0%"/>
    <numFmt numFmtId="167" formatCode="#,##0.0"/>
    <numFmt numFmtId="168" formatCode="0.0"/>
    <numFmt numFmtId="169" formatCode="_-* #,##0.0_-;\-* #,##0.0_-;_-* &quot;-&quot;??_-;_-@_-"/>
    <numFmt numFmtId="170" formatCode="_-* #,##0_-;\-* #,##0_-;_-* &quot;-&quot;??_-;_-@_-"/>
  </numFmts>
  <fonts count="2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Helvetica"/>
      <family val="2"/>
    </font>
    <font>
      <sz val="10"/>
      <name val="Arial"/>
      <family val="2"/>
    </font>
    <font>
      <sz val="10"/>
      <color theme="1"/>
      <name val="Century Gothic"/>
      <family val="2"/>
    </font>
    <font>
      <i/>
      <sz val="11"/>
      <color rgb="FF7F7F7F"/>
      <name val="Century Gothic"/>
      <family val="2"/>
    </font>
    <font>
      <b/>
      <sz val="10"/>
      <color theme="1"/>
      <name val="Century Gothic"/>
      <family val="2"/>
    </font>
    <font>
      <sz val="10"/>
      <name val="Century Gothic"/>
      <family val="2"/>
    </font>
    <font>
      <sz val="11"/>
      <color theme="1"/>
      <name val="Century Gothic"/>
      <family val="2"/>
    </font>
    <font>
      <b/>
      <sz val="10"/>
      <color theme="0"/>
      <name val="Century Gothic"/>
      <family val="2"/>
    </font>
    <font>
      <sz val="10"/>
      <color theme="0"/>
      <name val="Century Gothic"/>
      <family val="2"/>
    </font>
    <font>
      <u/>
      <sz val="11"/>
      <color theme="10"/>
      <name val="Century Gothic"/>
      <family val="2"/>
    </font>
    <font>
      <sz val="10"/>
      <color rgb="FF000000"/>
      <name val="Century Gothic"/>
      <family val="2"/>
    </font>
    <font>
      <vertAlign val="superscript"/>
      <sz val="10"/>
      <color theme="0"/>
      <name val="Century Gothic"/>
      <family val="2"/>
    </font>
    <font>
      <vertAlign val="superscript"/>
      <sz val="10"/>
      <color theme="1"/>
      <name val="Century Gothic"/>
      <family val="2"/>
    </font>
    <font>
      <sz val="11"/>
      <color rgb="FF3F3F3F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5F1B2D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2"/>
    <xf numFmtId="43" fontId="4" fillId="0" borderId="2" applyFont="0" applyFill="0" applyBorder="0" applyAlignment="0" applyProtection="0"/>
    <xf numFmtId="9" fontId="4" fillId="0" borderId="2" applyFont="0" applyFill="0" applyBorder="0" applyAlignment="0" applyProtection="0"/>
    <xf numFmtId="0" fontId="7" fillId="6" borderId="16" applyNumberFormat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43" fontId="10" fillId="0" borderId="2" applyFont="0" applyFill="0" applyBorder="0" applyAlignment="0" applyProtection="0"/>
    <xf numFmtId="0" fontId="11" fillId="0" borderId="2"/>
    <xf numFmtId="0" fontId="3" fillId="0" borderId="2"/>
    <xf numFmtId="0" fontId="11" fillId="0" borderId="2"/>
    <xf numFmtId="9" fontId="3" fillId="0" borderId="2" applyFont="0" applyFill="0" applyBorder="0" applyAlignment="0" applyProtection="0"/>
    <xf numFmtId="0" fontId="2" fillId="0" borderId="2"/>
    <xf numFmtId="0" fontId="1" fillId="0" borderId="2"/>
    <xf numFmtId="9" fontId="1" fillId="0" borderId="2" applyFont="0" applyFill="0" applyBorder="0" applyAlignment="0" applyProtection="0"/>
  </cellStyleXfs>
  <cellXfs count="201">
    <xf numFmtId="0" fontId="0" fillId="0" borderId="0" xfId="0"/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5" fillId="0" borderId="0" xfId="8" applyFont="1" applyAlignment="1">
      <alignment horizontal="left" vertical="center" wrapText="1"/>
    </xf>
    <xf numFmtId="0" fontId="15" fillId="0" borderId="0" xfId="0" applyFont="1"/>
    <xf numFmtId="0" fontId="15" fillId="0" borderId="0" xfId="8" applyFont="1" applyAlignment="1">
      <alignment wrapText="1"/>
    </xf>
    <xf numFmtId="0" fontId="12" fillId="0" borderId="2" xfId="0" applyFont="1" applyBorder="1"/>
    <xf numFmtId="0" fontId="16" fillId="0" borderId="0" xfId="0" applyFont="1"/>
    <xf numFmtId="0" fontId="12" fillId="7" borderId="2" xfId="0" applyFont="1" applyFill="1" applyBorder="1"/>
    <xf numFmtId="165" fontId="12" fillId="7" borderId="6" xfId="0" applyNumberFormat="1" applyFont="1" applyFill="1" applyBorder="1"/>
    <xf numFmtId="164" fontId="16" fillId="0" borderId="0" xfId="0" applyNumberFormat="1" applyFont="1"/>
    <xf numFmtId="10" fontId="12" fillId="0" borderId="0" xfId="2" applyNumberFormat="1" applyFont="1"/>
    <xf numFmtId="0" fontId="12" fillId="7" borderId="6" xfId="0" applyFont="1" applyFill="1" applyBorder="1"/>
    <xf numFmtId="10" fontId="12" fillId="7" borderId="6" xfId="2" applyNumberFormat="1" applyFont="1" applyFill="1" applyBorder="1"/>
    <xf numFmtId="10" fontId="12" fillId="7" borderId="5" xfId="0" applyNumberFormat="1" applyFont="1" applyFill="1" applyBorder="1"/>
    <xf numFmtId="170" fontId="16" fillId="0" borderId="0" xfId="1" applyNumberFormat="1" applyFont="1"/>
    <xf numFmtId="0" fontId="12" fillId="7" borderId="6" xfId="0" applyFont="1" applyFill="1" applyBorder="1" applyAlignment="1">
      <alignment wrapText="1"/>
    </xf>
    <xf numFmtId="4" fontId="12" fillId="0" borderId="0" xfId="0" applyNumberFormat="1" applyFont="1"/>
    <xf numFmtId="0" fontId="12" fillId="7" borderId="10" xfId="0" applyFont="1" applyFill="1" applyBorder="1"/>
    <xf numFmtId="165" fontId="12" fillId="7" borderId="10" xfId="0" applyNumberFormat="1" applyFont="1" applyFill="1" applyBorder="1"/>
    <xf numFmtId="10" fontId="12" fillId="7" borderId="10" xfId="2" applyNumberFormat="1" applyFont="1" applyFill="1" applyBorder="1"/>
    <xf numFmtId="10" fontId="12" fillId="7" borderId="9" xfId="0" applyNumberFormat="1" applyFont="1" applyFill="1" applyBorder="1"/>
    <xf numFmtId="10" fontId="12" fillId="7" borderId="6" xfId="0" applyNumberFormat="1" applyFont="1" applyFill="1" applyBorder="1"/>
    <xf numFmtId="0" fontId="12" fillId="0" borderId="2" xfId="0" applyFont="1" applyBorder="1" applyAlignment="1">
      <alignment vertical="top" wrapText="1"/>
    </xf>
    <xf numFmtId="43" fontId="12" fillId="0" borderId="0" xfId="1" applyFont="1"/>
    <xf numFmtId="2" fontId="12" fillId="0" borderId="2" xfId="0" applyNumberFormat="1" applyFont="1" applyBorder="1"/>
    <xf numFmtId="0" fontId="19" fillId="0" borderId="0" xfId="8" applyFont="1"/>
    <xf numFmtId="0" fontId="12" fillId="0" borderId="6" xfId="0" applyFont="1" applyBorder="1"/>
    <xf numFmtId="3" fontId="12" fillId="0" borderId="6" xfId="0" applyNumberFormat="1" applyFont="1" applyBorder="1"/>
    <xf numFmtId="43" fontId="12" fillId="0" borderId="6" xfId="1" applyFont="1" applyBorder="1"/>
    <xf numFmtId="164" fontId="12" fillId="0" borderId="2" xfId="0" applyNumberFormat="1" applyFont="1" applyBorder="1"/>
    <xf numFmtId="165" fontId="12" fillId="0" borderId="0" xfId="0" applyNumberFormat="1" applyFont="1"/>
    <xf numFmtId="0" fontId="12" fillId="0" borderId="6" xfId="0" applyFont="1" applyBorder="1" applyAlignment="1">
      <alignment wrapText="1"/>
    </xf>
    <xf numFmtId="43" fontId="12" fillId="0" borderId="6" xfId="1" applyFont="1" applyFill="1" applyBorder="1" applyAlignment="1">
      <alignment horizontal="right" vertical="center"/>
    </xf>
    <xf numFmtId="0" fontId="17" fillId="8" borderId="6" xfId="0" applyFont="1" applyFill="1" applyBorder="1" applyAlignment="1">
      <alignment horizontal="center" vertical="center" wrapText="1"/>
    </xf>
    <xf numFmtId="165" fontId="18" fillId="8" borderId="6" xfId="0" applyNumberFormat="1" applyFont="1" applyFill="1" applyBorder="1" applyAlignment="1">
      <alignment horizontal="center" vertical="center"/>
    </xf>
    <xf numFmtId="0" fontId="18" fillId="8" borderId="6" xfId="0" applyFont="1" applyFill="1" applyBorder="1" applyAlignment="1">
      <alignment horizontal="center" vertical="center"/>
    </xf>
    <xf numFmtId="0" fontId="18" fillId="8" borderId="6" xfId="0" applyFont="1" applyFill="1" applyBorder="1" applyAlignment="1">
      <alignment horizontal="center" vertical="center" wrapText="1"/>
    </xf>
    <xf numFmtId="10" fontId="12" fillId="0" borderId="6" xfId="2" applyNumberFormat="1" applyFont="1" applyFill="1" applyBorder="1" applyAlignment="1">
      <alignment vertical="center"/>
    </xf>
    <xf numFmtId="0" fontId="12" fillId="0" borderId="6" xfId="0" applyFont="1" applyBorder="1" applyAlignment="1">
      <alignment horizontal="left" vertical="center" wrapText="1"/>
    </xf>
    <xf numFmtId="164" fontId="12" fillId="0" borderId="6" xfId="0" applyNumberFormat="1" applyFont="1" applyBorder="1" applyAlignment="1">
      <alignment wrapText="1"/>
    </xf>
    <xf numFmtId="10" fontId="12" fillId="0" borderId="6" xfId="2" applyNumberFormat="1" applyFont="1" applyFill="1" applyBorder="1" applyAlignment="1">
      <alignment wrapText="1"/>
    </xf>
    <xf numFmtId="9" fontId="12" fillId="7" borderId="5" xfId="0" applyNumberFormat="1" applyFont="1" applyFill="1" applyBorder="1"/>
    <xf numFmtId="166" fontId="12" fillId="7" borderId="5" xfId="0" applyNumberFormat="1" applyFont="1" applyFill="1" applyBorder="1"/>
    <xf numFmtId="1" fontId="18" fillId="8" borderId="6" xfId="0" applyNumberFormat="1" applyFont="1" applyFill="1" applyBorder="1" applyAlignment="1">
      <alignment horizontal="center"/>
    </xf>
    <xf numFmtId="0" fontId="18" fillId="8" borderId="6" xfId="0" applyFont="1" applyFill="1" applyBorder="1"/>
    <xf numFmtId="0" fontId="12" fillId="0" borderId="0" xfId="0" applyFont="1" applyAlignment="1">
      <alignment horizontal="justify" vertical="center"/>
    </xf>
    <xf numFmtId="0" fontId="12" fillId="7" borderId="2" xfId="15" applyFont="1" applyFill="1"/>
    <xf numFmtId="0" fontId="18" fillId="8" borderId="6" xfId="15" applyFont="1" applyFill="1" applyBorder="1" applyAlignment="1">
      <alignment horizontal="center" vertical="center" wrapText="1"/>
    </xf>
    <xf numFmtId="0" fontId="12" fillId="7" borderId="6" xfId="15" applyFont="1" applyFill="1" applyBorder="1"/>
    <xf numFmtId="10" fontId="12" fillId="7" borderId="6" xfId="16" applyNumberFormat="1" applyFont="1" applyFill="1" applyBorder="1"/>
    <xf numFmtId="10" fontId="15" fillId="0" borderId="6" xfId="2" applyNumberFormat="1" applyFont="1" applyBorder="1"/>
    <xf numFmtId="10" fontId="12" fillId="0" borderId="6" xfId="2" applyNumberFormat="1" applyFont="1" applyBorder="1"/>
    <xf numFmtId="10" fontId="18" fillId="9" borderId="6" xfId="16" applyNumberFormat="1" applyFont="1" applyFill="1" applyBorder="1"/>
    <xf numFmtId="0" fontId="12" fillId="0" borderId="2" xfId="0" applyFont="1" applyBorder="1" applyAlignment="1">
      <alignment wrapText="1"/>
    </xf>
    <xf numFmtId="0" fontId="12" fillId="0" borderId="8" xfId="0" applyFont="1" applyBorder="1"/>
    <xf numFmtId="0" fontId="12" fillId="0" borderId="8" xfId="0" applyFont="1" applyBorder="1" applyAlignment="1">
      <alignment wrapText="1"/>
    </xf>
    <xf numFmtId="10" fontId="12" fillId="0" borderId="6" xfId="0" applyNumberFormat="1" applyFont="1" applyBorder="1"/>
    <xf numFmtId="9" fontId="12" fillId="0" borderId="5" xfId="0" applyNumberFormat="1" applyFont="1" applyBorder="1"/>
    <xf numFmtId="0" fontId="12" fillId="0" borderId="6" xfId="0" applyFont="1" applyBorder="1" applyAlignment="1">
      <alignment horizontal="left"/>
    </xf>
    <xf numFmtId="4" fontId="12" fillId="0" borderId="6" xfId="0" applyNumberFormat="1" applyFont="1" applyBorder="1"/>
    <xf numFmtId="10" fontId="12" fillId="0" borderId="9" xfId="0" applyNumberFormat="1" applyFont="1" applyBorder="1"/>
    <xf numFmtId="0" fontId="12" fillId="0" borderId="2" xfId="0" applyFont="1" applyBorder="1" applyAlignment="1">
      <alignment vertical="top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vertical="center" wrapText="1"/>
    </xf>
    <xf numFmtId="0" fontId="12" fillId="0" borderId="2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10" fontId="12" fillId="0" borderId="5" xfId="0" applyNumberFormat="1" applyFont="1" applyBorder="1"/>
    <xf numFmtId="0" fontId="12" fillId="0" borderId="17" xfId="0" applyFont="1" applyBorder="1" applyAlignment="1">
      <alignment wrapText="1"/>
    </xf>
    <xf numFmtId="0" fontId="12" fillId="0" borderId="18" xfId="0" applyFont="1" applyBorder="1" applyAlignment="1">
      <alignment wrapText="1"/>
    </xf>
    <xf numFmtId="0" fontId="12" fillId="0" borderId="12" xfId="0" applyFont="1" applyBorder="1" applyAlignment="1">
      <alignment wrapText="1"/>
    </xf>
    <xf numFmtId="10" fontId="12" fillId="0" borderId="14" xfId="0" applyNumberFormat="1" applyFont="1" applyBorder="1"/>
    <xf numFmtId="4" fontId="16" fillId="0" borderId="0" xfId="0" applyNumberFormat="1" applyFont="1"/>
    <xf numFmtId="0" fontId="12" fillId="0" borderId="1" xfId="0" applyFont="1" applyBorder="1"/>
    <xf numFmtId="4" fontId="12" fillId="0" borderId="1" xfId="0" applyNumberFormat="1" applyFont="1" applyBorder="1"/>
    <xf numFmtId="4" fontId="12" fillId="0" borderId="17" xfId="0" applyNumberFormat="1" applyFont="1" applyBorder="1"/>
    <xf numFmtId="0" fontId="12" fillId="0" borderId="3" xfId="0" applyFont="1" applyBorder="1"/>
    <xf numFmtId="4" fontId="12" fillId="0" borderId="3" xfId="0" applyNumberFormat="1" applyFont="1" applyBorder="1"/>
    <xf numFmtId="4" fontId="12" fillId="0" borderId="18" xfId="0" applyNumberFormat="1" applyFont="1" applyBorder="1"/>
    <xf numFmtId="0" fontId="15" fillId="0" borderId="17" xfId="0" applyFont="1" applyBorder="1" applyAlignment="1">
      <alignment horizontal="center" vertical="center"/>
    </xf>
    <xf numFmtId="0" fontId="20" fillId="0" borderId="0" xfId="0" applyFont="1"/>
    <xf numFmtId="0" fontId="20" fillId="0" borderId="2" xfId="0" applyFont="1" applyBorder="1"/>
    <xf numFmtId="0" fontId="20" fillId="0" borderId="2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8" fillId="8" borderId="1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0" fillId="0" borderId="6" xfId="0" applyFont="1" applyBorder="1"/>
    <xf numFmtId="4" fontId="20" fillId="0" borderId="12" xfId="0" applyNumberFormat="1" applyFont="1" applyBorder="1" applyAlignment="1">
      <alignment horizontal="right"/>
    </xf>
    <xf numFmtId="4" fontId="20" fillId="0" borderId="2" xfId="0" applyNumberFormat="1" applyFont="1" applyBorder="1" applyAlignment="1">
      <alignment horizontal="right"/>
    </xf>
    <xf numFmtId="4" fontId="20" fillId="0" borderId="0" xfId="0" applyNumberFormat="1" applyFont="1" applyAlignment="1">
      <alignment horizontal="right"/>
    </xf>
    <xf numFmtId="4" fontId="20" fillId="0" borderId="6" xfId="0" applyNumberFormat="1" applyFont="1" applyBorder="1" applyAlignment="1">
      <alignment horizontal="right"/>
    </xf>
    <xf numFmtId="4" fontId="20" fillId="0" borderId="6" xfId="0" applyNumberFormat="1" applyFont="1" applyBorder="1"/>
    <xf numFmtId="0" fontId="12" fillId="9" borderId="2" xfId="0" applyFont="1" applyFill="1" applyBorder="1"/>
    <xf numFmtId="0" fontId="12" fillId="9" borderId="0" xfId="0" applyFont="1" applyFill="1"/>
    <xf numFmtId="169" fontId="12" fillId="0" borderId="2" xfId="1" applyNumberFormat="1" applyFont="1" applyBorder="1" applyAlignment="1"/>
    <xf numFmtId="0" fontId="12" fillId="9" borderId="0" xfId="0" applyFont="1" applyFill="1" applyAlignment="1">
      <alignment horizontal="left" vertical="center" wrapText="1"/>
    </xf>
    <xf numFmtId="169" fontId="12" fillId="0" borderId="2" xfId="1" applyNumberFormat="1" applyFont="1" applyFill="1" applyBorder="1" applyAlignment="1"/>
    <xf numFmtId="4" fontId="20" fillId="0" borderId="2" xfId="0" applyNumberFormat="1" applyFont="1" applyBorder="1" applyAlignment="1">
      <alignment horizontal="center" vertical="center"/>
    </xf>
    <xf numFmtId="4" fontId="12" fillId="9" borderId="0" xfId="0" applyNumberFormat="1" applyFont="1" applyFill="1"/>
    <xf numFmtId="10" fontId="12" fillId="9" borderId="0" xfId="2" applyNumberFormat="1" applyFont="1" applyFill="1" applyAlignment="1">
      <alignment horizontal="center" vertical="center"/>
    </xf>
    <xf numFmtId="0" fontId="12" fillId="9" borderId="0" xfId="0" applyFont="1" applyFill="1" applyAlignment="1">
      <alignment horizontal="left" vertical="center"/>
    </xf>
    <xf numFmtId="10" fontId="12" fillId="9" borderId="0" xfId="2" applyNumberFormat="1" applyFont="1" applyFill="1"/>
    <xf numFmtId="4" fontId="12" fillId="9" borderId="1" xfId="0" applyNumberFormat="1" applyFont="1" applyFill="1" applyBorder="1" applyAlignment="1">
      <alignment horizontal="center" vertical="center"/>
    </xf>
    <xf numFmtId="4" fontId="12" fillId="0" borderId="12" xfId="0" applyNumberFormat="1" applyFont="1" applyBorder="1"/>
    <xf numFmtId="4" fontId="20" fillId="0" borderId="12" xfId="0" applyNumberFormat="1" applyFont="1" applyBorder="1"/>
    <xf numFmtId="4" fontId="12" fillId="0" borderId="2" xfId="0" applyNumberFormat="1" applyFont="1" applyBorder="1"/>
    <xf numFmtId="4" fontId="20" fillId="0" borderId="2" xfId="0" applyNumberFormat="1" applyFont="1" applyBorder="1"/>
    <xf numFmtId="0" fontId="20" fillId="0" borderId="0" xfId="0" applyFont="1" applyAlignment="1">
      <alignment wrapText="1"/>
    </xf>
    <xf numFmtId="4" fontId="20" fillId="0" borderId="6" xfId="0" applyNumberFormat="1" applyFont="1" applyBorder="1" applyAlignment="1">
      <alignment horizontal="center" vertical="center"/>
    </xf>
    <xf numFmtId="10" fontId="20" fillId="0" borderId="1" xfId="0" applyNumberFormat="1" applyFont="1" applyBorder="1" applyAlignment="1">
      <alignment horizontal="right"/>
    </xf>
    <xf numFmtId="10" fontId="20" fillId="0" borderId="2" xfId="0" applyNumberFormat="1" applyFont="1" applyBorder="1" applyAlignment="1">
      <alignment horizontal="right"/>
    </xf>
    <xf numFmtId="0" fontId="20" fillId="0" borderId="6" xfId="0" applyFont="1" applyBorder="1" applyAlignment="1">
      <alignment horizontal="left"/>
    </xf>
    <xf numFmtId="10" fontId="12" fillId="0" borderId="6" xfId="2" applyNumberFormat="1" applyFont="1" applyFill="1" applyBorder="1"/>
    <xf numFmtId="0" fontId="20" fillId="5" borderId="1" xfId="0" applyFont="1" applyFill="1" applyBorder="1" applyAlignment="1">
      <alignment horizontal="left"/>
    </xf>
    <xf numFmtId="4" fontId="20" fillId="5" borderId="1" xfId="0" applyNumberFormat="1" applyFont="1" applyFill="1" applyBorder="1"/>
    <xf numFmtId="10" fontId="20" fillId="5" borderId="1" xfId="0" applyNumberFormat="1" applyFont="1" applyFill="1" applyBorder="1" applyAlignment="1">
      <alignment horizontal="right"/>
    </xf>
    <xf numFmtId="10" fontId="20" fillId="5" borderId="2" xfId="0" applyNumberFormat="1" applyFont="1" applyFill="1" applyBorder="1" applyAlignment="1">
      <alignment horizontal="right"/>
    </xf>
    <xf numFmtId="0" fontId="20" fillId="0" borderId="1" xfId="0" applyFont="1" applyBorder="1" applyAlignment="1">
      <alignment horizontal="left"/>
    </xf>
    <xf numFmtId="4" fontId="20" fillId="0" borderId="1" xfId="0" applyNumberFormat="1" applyFont="1" applyBorder="1"/>
    <xf numFmtId="0" fontId="20" fillId="0" borderId="1" xfId="0" applyFont="1" applyBorder="1"/>
    <xf numFmtId="0" fontId="20" fillId="0" borderId="3" xfId="0" applyFont="1" applyBorder="1"/>
    <xf numFmtId="10" fontId="20" fillId="0" borderId="3" xfId="0" applyNumberFormat="1" applyFont="1" applyBorder="1" applyAlignment="1">
      <alignment horizontal="right"/>
    </xf>
    <xf numFmtId="0" fontId="20" fillId="5" borderId="6" xfId="0" applyFont="1" applyFill="1" applyBorder="1" applyAlignment="1">
      <alignment horizontal="left" wrapText="1"/>
    </xf>
    <xf numFmtId="4" fontId="20" fillId="5" borderId="6" xfId="0" applyNumberFormat="1" applyFont="1" applyFill="1" applyBorder="1"/>
    <xf numFmtId="10" fontId="20" fillId="5" borderId="6" xfId="0" applyNumberFormat="1" applyFont="1" applyFill="1" applyBorder="1" applyAlignment="1">
      <alignment horizontal="right"/>
    </xf>
    <xf numFmtId="10" fontId="20" fillId="0" borderId="6" xfId="0" applyNumberFormat="1" applyFont="1" applyBorder="1" applyAlignment="1">
      <alignment horizontal="right"/>
    </xf>
    <xf numFmtId="0" fontId="20" fillId="0" borderId="0" xfId="0" applyFont="1" applyAlignment="1">
      <alignment vertical="top"/>
    </xf>
    <xf numFmtId="0" fontId="20" fillId="0" borderId="0" xfId="0" applyFont="1" applyAlignment="1">
      <alignment vertical="top" wrapText="1"/>
    </xf>
    <xf numFmtId="0" fontId="20" fillId="0" borderId="0" xfId="0" applyFont="1" applyAlignment="1">
      <alignment horizontal="right"/>
    </xf>
    <xf numFmtId="0" fontId="18" fillId="4" borderId="10" xfId="0" applyFont="1" applyFill="1" applyBorder="1" applyAlignment="1">
      <alignment horizontal="center" vertical="center" wrapText="1"/>
    </xf>
    <xf numFmtId="0" fontId="18" fillId="4" borderId="19" xfId="0" applyFont="1" applyFill="1" applyBorder="1" applyAlignment="1">
      <alignment horizontal="center" vertical="center" wrapText="1"/>
    </xf>
    <xf numFmtId="2" fontId="20" fillId="0" borderId="0" xfId="0" applyNumberFormat="1" applyFont="1"/>
    <xf numFmtId="4" fontId="20" fillId="0" borderId="1" xfId="0" applyNumberFormat="1" applyFont="1" applyBorder="1" applyAlignment="1">
      <alignment horizontal="right"/>
    </xf>
    <xf numFmtId="10" fontId="15" fillId="0" borderId="1" xfId="0" applyNumberFormat="1" applyFont="1" applyBorder="1" applyAlignment="1">
      <alignment horizontal="right"/>
    </xf>
    <xf numFmtId="10" fontId="20" fillId="0" borderId="0" xfId="0" applyNumberFormat="1" applyFont="1" applyAlignment="1">
      <alignment horizontal="right"/>
    </xf>
    <xf numFmtId="0" fontId="18" fillId="3" borderId="10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left"/>
    </xf>
    <xf numFmtId="43" fontId="20" fillId="0" borderId="6" xfId="1" applyFont="1" applyBorder="1"/>
    <xf numFmtId="10" fontId="20" fillId="0" borderId="0" xfId="2" applyNumberFormat="1" applyFont="1"/>
    <xf numFmtId="10" fontId="20" fillId="0" borderId="6" xfId="2" applyNumberFormat="1" applyFont="1" applyBorder="1"/>
    <xf numFmtId="0" fontId="20" fillId="7" borderId="3" xfId="0" applyFont="1" applyFill="1" applyBorder="1" applyAlignment="1">
      <alignment horizontal="left"/>
    </xf>
    <xf numFmtId="4" fontId="12" fillId="7" borderId="1" xfId="0" applyNumberFormat="1" applyFont="1" applyFill="1" applyBorder="1"/>
    <xf numFmtId="10" fontId="12" fillId="7" borderId="1" xfId="0" applyNumberFormat="1" applyFont="1" applyFill="1" applyBorder="1"/>
    <xf numFmtId="166" fontId="12" fillId="7" borderId="1" xfId="0" applyNumberFormat="1" applyFont="1" applyFill="1" applyBorder="1"/>
    <xf numFmtId="0" fontId="12" fillId="7" borderId="6" xfId="0" applyFont="1" applyFill="1" applyBorder="1" applyAlignment="1">
      <alignment horizontal="left" wrapText="1"/>
    </xf>
    <xf numFmtId="4" fontId="12" fillId="7" borderId="5" xfId="0" applyNumberFormat="1" applyFont="1" applyFill="1" applyBorder="1"/>
    <xf numFmtId="4" fontId="12" fillId="7" borderId="3" xfId="0" applyNumberFormat="1" applyFont="1" applyFill="1" applyBorder="1"/>
    <xf numFmtId="10" fontId="12" fillId="7" borderId="3" xfId="0" applyNumberFormat="1" applyFont="1" applyFill="1" applyBorder="1"/>
    <xf numFmtId="166" fontId="12" fillId="7" borderId="3" xfId="0" applyNumberFormat="1" applyFont="1" applyFill="1" applyBorder="1"/>
    <xf numFmtId="4" fontId="12" fillId="7" borderId="6" xfId="0" applyNumberFormat="1" applyFont="1" applyFill="1" applyBorder="1"/>
    <xf numFmtId="166" fontId="12" fillId="7" borderId="6" xfId="0" applyNumberFormat="1" applyFont="1" applyFill="1" applyBorder="1"/>
    <xf numFmtId="165" fontId="12" fillId="0" borderId="2" xfId="0" applyNumberFormat="1" applyFont="1" applyBorder="1"/>
    <xf numFmtId="0" fontId="12" fillId="0" borderId="0" xfId="0" applyFont="1" applyAlignment="1">
      <alignment wrapText="1"/>
    </xf>
    <xf numFmtId="0" fontId="14" fillId="2" borderId="6" xfId="0" applyFont="1" applyFill="1" applyBorder="1" applyAlignment="1">
      <alignment vertical="center" wrapText="1"/>
    </xf>
    <xf numFmtId="4" fontId="15" fillId="0" borderId="6" xfId="0" applyNumberFormat="1" applyFont="1" applyBorder="1" applyAlignment="1">
      <alignment horizontal="right" vertical="center"/>
    </xf>
    <xf numFmtId="4" fontId="20" fillId="0" borderId="6" xfId="0" applyNumberFormat="1" applyFont="1" applyBorder="1" applyAlignment="1">
      <alignment horizontal="right" vertical="center"/>
    </xf>
    <xf numFmtId="10" fontId="12" fillId="0" borderId="6" xfId="2" applyNumberFormat="1" applyFont="1" applyBorder="1" applyAlignment="1">
      <alignment horizontal="center" vertical="center"/>
    </xf>
    <xf numFmtId="0" fontId="12" fillId="2" borderId="6" xfId="0" applyFont="1" applyFill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167" fontId="20" fillId="0" borderId="2" xfId="0" applyNumberFormat="1" applyFont="1" applyBorder="1" applyAlignment="1">
      <alignment horizontal="right" vertical="center"/>
    </xf>
    <xf numFmtId="165" fontId="20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166" fontId="12" fillId="0" borderId="0" xfId="2" applyNumberFormat="1" applyFont="1"/>
    <xf numFmtId="0" fontId="22" fillId="0" borderId="7" xfId="0" applyFont="1" applyBorder="1" applyAlignment="1">
      <alignment vertical="top"/>
    </xf>
    <xf numFmtId="0" fontId="12" fillId="0" borderId="7" xfId="0" applyFont="1" applyBorder="1" applyAlignment="1">
      <alignment vertical="top"/>
    </xf>
    <xf numFmtId="3" fontId="12" fillId="0" borderId="0" xfId="0" applyNumberFormat="1" applyFont="1"/>
    <xf numFmtId="167" fontId="12" fillId="0" borderId="0" xfId="0" applyNumberFormat="1" applyFont="1"/>
    <xf numFmtId="168" fontId="12" fillId="0" borderId="0" xfId="0" applyNumberFormat="1" applyFont="1"/>
    <xf numFmtId="167" fontId="12" fillId="0" borderId="12" xfId="0" applyNumberFormat="1" applyFont="1" applyBorder="1" applyAlignment="1">
      <alignment horizontal="left" vertical="center"/>
    </xf>
    <xf numFmtId="3" fontId="15" fillId="0" borderId="13" xfId="0" applyNumberFormat="1" applyFont="1" applyBorder="1" applyAlignment="1">
      <alignment horizontal="right" vertical="center"/>
    </xf>
    <xf numFmtId="167" fontId="12" fillId="0" borderId="14" xfId="0" applyNumberFormat="1" applyFont="1" applyBorder="1" applyAlignment="1">
      <alignment horizontal="right" vertical="center"/>
    </xf>
    <xf numFmtId="0" fontId="12" fillId="0" borderId="11" xfId="0" applyFont="1" applyBorder="1" applyAlignment="1">
      <alignment vertical="center" wrapText="1"/>
    </xf>
    <xf numFmtId="4" fontId="20" fillId="0" borderId="11" xfId="0" applyNumberFormat="1" applyFont="1" applyBorder="1" applyAlignment="1">
      <alignment horizontal="right" vertical="center"/>
    </xf>
    <xf numFmtId="10" fontId="15" fillId="0" borderId="11" xfId="2" applyNumberFormat="1" applyFont="1" applyFill="1" applyBorder="1" applyAlignment="1">
      <alignment horizontal="right" vertical="center"/>
    </xf>
    <xf numFmtId="10" fontId="15" fillId="0" borderId="6" xfId="2" applyNumberFormat="1" applyFont="1" applyFill="1" applyBorder="1" applyAlignment="1">
      <alignment horizontal="right" vertical="center"/>
    </xf>
    <xf numFmtId="0" fontId="23" fillId="6" borderId="16" xfId="6" applyFont="1" applyAlignment="1">
      <alignment horizontal="right"/>
    </xf>
    <xf numFmtId="0" fontId="13" fillId="0" borderId="0" xfId="7" applyFont="1" applyAlignment="1">
      <alignment horizontal="right"/>
    </xf>
    <xf numFmtId="0" fontId="12" fillId="0" borderId="0" xfId="0" applyFont="1" applyAlignment="1">
      <alignment horizontal="left" vertical="center"/>
    </xf>
    <xf numFmtId="0" fontId="12" fillId="0" borderId="2" xfId="0" applyFont="1" applyBorder="1" applyAlignment="1">
      <alignment horizontal="left" vertical="top" wrapText="1"/>
    </xf>
    <xf numFmtId="0" fontId="15" fillId="0" borderId="0" xfId="0" applyFont="1" applyAlignment="1">
      <alignment horizontal="left"/>
    </xf>
    <xf numFmtId="0" fontId="12" fillId="0" borderId="8" xfId="0" applyFont="1" applyBorder="1" applyAlignment="1">
      <alignment horizontal="left"/>
    </xf>
    <xf numFmtId="0" fontId="12" fillId="7" borderId="2" xfId="15" applyFont="1" applyFill="1" applyAlignment="1">
      <alignment horizontal="center"/>
    </xf>
    <xf numFmtId="0" fontId="12" fillId="0" borderId="0" xfId="0" applyFont="1" applyAlignment="1">
      <alignment horizontal="left" wrapText="1"/>
    </xf>
    <xf numFmtId="0" fontId="12" fillId="0" borderId="0" xfId="0" applyFont="1"/>
    <xf numFmtId="0" fontId="12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5" fillId="0" borderId="0" xfId="0" applyFont="1" applyAlignment="1">
      <alignment horizontal="left" wrapText="1"/>
    </xf>
    <xf numFmtId="0" fontId="20" fillId="0" borderId="0" xfId="0" applyFont="1"/>
    <xf numFmtId="0" fontId="12" fillId="0" borderId="0" xfId="0" applyFont="1" applyAlignment="1">
      <alignment horizontal="left" vertical="center" wrapText="1"/>
    </xf>
    <xf numFmtId="0" fontId="20" fillId="0" borderId="4" xfId="0" applyFont="1" applyBorder="1" applyAlignment="1">
      <alignment horizontal="left" wrapText="1"/>
    </xf>
    <xf numFmtId="0" fontId="20" fillId="0" borderId="0" xfId="0" applyFont="1" applyAlignment="1">
      <alignment horizontal="left" vertical="center" wrapText="1"/>
    </xf>
    <xf numFmtId="0" fontId="20" fillId="0" borderId="15" xfId="0" applyFont="1" applyBorder="1" applyAlignment="1">
      <alignment horizontal="left"/>
    </xf>
    <xf numFmtId="0" fontId="20" fillId="0" borderId="2" xfId="0" applyFont="1" applyBorder="1" applyAlignment="1">
      <alignment horizontal="left" wrapText="1"/>
    </xf>
    <xf numFmtId="0" fontId="12" fillId="0" borderId="2" xfId="0" applyFont="1" applyBorder="1" applyAlignment="1">
      <alignment horizontal="left" wrapText="1"/>
    </xf>
    <xf numFmtId="0" fontId="20" fillId="0" borderId="8" xfId="0" applyFont="1" applyBorder="1" applyAlignment="1">
      <alignment horizontal="left"/>
    </xf>
    <xf numFmtId="0" fontId="12" fillId="0" borderId="2" xfId="0" applyFont="1" applyBorder="1" applyAlignment="1">
      <alignment horizontal="left" vertical="center"/>
    </xf>
    <xf numFmtId="0" fontId="12" fillId="0" borderId="0" xfId="0" applyFont="1" applyAlignment="1">
      <alignment horizontal="left" vertical="top" wrapText="1"/>
    </xf>
  </cellXfs>
  <cellStyles count="17">
    <cellStyle name="Hipervínculo" xfId="8" builtinId="8"/>
    <cellStyle name="Millares" xfId="1" builtinId="3"/>
    <cellStyle name="Millares 2" xfId="4" xr:uid="{00000000-0005-0000-0000-000002000000}"/>
    <cellStyle name="Millares 3" xfId="9" xr:uid="{00000000-0005-0000-0000-000003000000}"/>
    <cellStyle name="Normal" xfId="0" builtinId="0"/>
    <cellStyle name="Normal 10" xfId="12" xr:uid="{00000000-0005-0000-0000-000005000000}"/>
    <cellStyle name="Normal 17" xfId="10" xr:uid="{00000000-0005-0000-0000-000006000000}"/>
    <cellStyle name="Normal 2" xfId="3" xr:uid="{00000000-0005-0000-0000-000007000000}"/>
    <cellStyle name="Normal 3" xfId="11" xr:uid="{00000000-0005-0000-0000-000008000000}"/>
    <cellStyle name="Normal 4" xfId="14" xr:uid="{00000000-0005-0000-0000-000009000000}"/>
    <cellStyle name="Normal 5" xfId="15" xr:uid="{00000000-0005-0000-0000-00000A000000}"/>
    <cellStyle name="Porcentaje" xfId="2" builtinId="5"/>
    <cellStyle name="Porcentaje 2" xfId="5" xr:uid="{00000000-0005-0000-0000-00000C000000}"/>
    <cellStyle name="Porcentaje 3" xfId="13" xr:uid="{00000000-0005-0000-0000-00000D000000}"/>
    <cellStyle name="Porcentaje 4" xfId="16" xr:uid="{00000000-0005-0000-0000-00000E000000}"/>
    <cellStyle name="Salida" xfId="6" builtinId="21"/>
    <cellStyle name="Texto explicativo" xfId="7" builtinId="53"/>
  </cellStyles>
  <dxfs count="0"/>
  <tableStyles count="0" defaultTableStyle="TableStyleMedium2" defaultPivotStyle="PivotStyleLight16"/>
  <colors>
    <mruColors>
      <color rgb="FF5F1B2D"/>
      <color rgb="FF3C9B85"/>
      <color rgb="FF216358"/>
      <color rgb="FF0E312D"/>
      <color rgb="FF80000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8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9B1-4974-BBF3-22617EA734DE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27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9B1-4974-BBF3-22617EA734DE}"/>
              </c:ext>
            </c:extLst>
          </c:dPt>
          <c:dPt>
            <c:idx val="2"/>
            <c:bubble3D val="0"/>
            <c:spPr>
              <a:solidFill>
                <a:schemeClr val="accent3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528-462D-9A36-DFEE6B2B92D8}"/>
              </c:ext>
            </c:extLst>
          </c:dPt>
          <c:dPt>
            <c:idx val="3"/>
            <c:bubble3D val="0"/>
            <c:spPr>
              <a:solidFill>
                <a:schemeClr val="accent3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528-462D-9A36-DFEE6B2B92D8}"/>
              </c:ext>
            </c:extLst>
          </c:dPt>
          <c:dLbls>
            <c:dLbl>
              <c:idx val="0"/>
              <c:layout>
                <c:manualLayout>
                  <c:x val="6.3888888888888884E-2"/>
                  <c:y val="-0.1018519026585091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Poppins" panose="00000500000000000000" pitchFamily="2" charset="0"/>
                      <a:ea typeface="+mn-ea"/>
                      <a:cs typeface="Poppins" panose="00000500000000000000" pitchFamily="2" charset="0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B1-4974-BBF3-22617EA734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'Cuadro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'Cuadro 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9B1-4974-BBF3-22617EA73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4127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5F1B2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2CB-457F-BA14-F8F4EEFD2A5B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27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2CB-457F-BA14-F8F4EEFD2A5B}"/>
              </c:ext>
            </c:extLst>
          </c:dPt>
          <c:dPt>
            <c:idx val="2"/>
            <c:bubble3D val="0"/>
            <c:spPr>
              <a:solidFill>
                <a:schemeClr val="accent3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2CB-457F-BA14-F8F4EEFD2A5B}"/>
              </c:ext>
            </c:extLst>
          </c:dPt>
          <c:dPt>
            <c:idx val="3"/>
            <c:bubble3D val="0"/>
            <c:spPr>
              <a:solidFill>
                <a:schemeClr val="accent3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2CB-457F-BA14-F8F4EEFD2A5B}"/>
              </c:ext>
            </c:extLst>
          </c:dPt>
          <c:dLbls>
            <c:dLbl>
              <c:idx val="0"/>
              <c:layout>
                <c:manualLayout>
                  <c:x val="0.13055555555555545"/>
                  <c:y val="-0.1018518518518518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Poppins" panose="00000500000000000000" pitchFamily="2" charset="0"/>
                      <a:ea typeface="+mn-ea"/>
                      <a:cs typeface="Poppins" panose="00000500000000000000" pitchFamily="2" charset="0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CB-457F-BA14-F8F4EEFD2A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'Gráfica 1'!$B$14:$B$15</c:f>
              <c:strCache>
                <c:ptCount val="2"/>
                <c:pt idx="0">
                  <c:v>Tercer trimestre</c:v>
                </c:pt>
                <c:pt idx="1">
                  <c:v>Cuarto trimestre</c:v>
                </c:pt>
              </c:strCache>
            </c:strRef>
          </c:cat>
          <c:val>
            <c:numRef>
              <c:f>'Gráfica 1'!$C$14:$C$15</c:f>
              <c:numCache>
                <c:formatCode>0.00%</c:formatCode>
                <c:ptCount val="2"/>
                <c:pt idx="0">
                  <c:v>0.84519768357569669</c:v>
                </c:pt>
                <c:pt idx="1">
                  <c:v>0.15480231642430331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2CB-457F-BA14-F8F4EEFD2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4127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'Gráfica 2'!$F$12</c:f>
              <c:strCache>
                <c:ptCount val="1"/>
                <c:pt idx="0">
                  <c:v>Cuarto trimestre 2024</c:v>
                </c:pt>
              </c:strCache>
            </c:strRef>
          </c:tx>
          <c:spPr>
            <a:solidFill>
              <a:srgbClr val="0E312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2'!$E$13:$E$17</c:f>
              <c:strCache>
                <c:ptCount val="5"/>
                <c:pt idx="0">
                  <c:v>Secretaría de Seguridad Pública</c:v>
                </c:pt>
                <c:pt idx="1">
                  <c:v>Secretaría de Infraestructura</c:v>
                </c:pt>
                <c:pt idx="2">
                  <c:v>Secretaría de Bienestar</c:v>
                </c:pt>
                <c:pt idx="3">
                  <c:v>Secretaría de Planeación, Finanzas y Administración</c:v>
                </c:pt>
                <c:pt idx="4">
                  <c:v>Secretaría de Educación</c:v>
                </c:pt>
              </c:strCache>
            </c:strRef>
          </c:cat>
          <c:val>
            <c:numRef>
              <c:f>'Gráfica 2'!$F$13:$F$17</c:f>
              <c:numCache>
                <c:formatCode>#,##0.00</c:formatCode>
                <c:ptCount val="5"/>
                <c:pt idx="0">
                  <c:v>2860146.5458899997</c:v>
                </c:pt>
                <c:pt idx="1">
                  <c:v>3570324.5915399999</c:v>
                </c:pt>
                <c:pt idx="2">
                  <c:v>12410772.427689999</c:v>
                </c:pt>
                <c:pt idx="3">
                  <c:v>14434008.197870001</c:v>
                </c:pt>
                <c:pt idx="4">
                  <c:v>29219348.681870002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17-4671-96F6-4E1BE5661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73707423"/>
        <c:axId val="1473710303"/>
      </c:barChart>
      <c:catAx>
        <c:axId val="147370742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s-MX"/>
          </a:p>
        </c:txPr>
        <c:crossAx val="1473710303"/>
        <c:crosses val="autoZero"/>
        <c:auto val="1"/>
        <c:lblAlgn val="ctr"/>
        <c:lblOffset val="100"/>
        <c:noMultiLvlLbl val="0"/>
      </c:catAx>
      <c:valAx>
        <c:axId val="1473710303"/>
        <c:scaling>
          <c:orientation val="minMax"/>
        </c:scaling>
        <c:delete val="1"/>
        <c:axPos val="b"/>
        <c:numFmt formatCode="#,##0.00" sourceLinked="1"/>
        <c:majorTickMark val="none"/>
        <c:minorTickMark val="none"/>
        <c:tickLblPos val="nextTo"/>
        <c:crossAx val="14737074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740157480314958E-2"/>
          <c:y val="6.643392009062675E-2"/>
          <c:w val="0.92758948351795012"/>
          <c:h val="0.752790411059576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'Gráfica 3'!$H$11</c:f>
              <c:strCache>
                <c:ptCount val="1"/>
                <c:pt idx="0">
                  <c:v>Enero a septiembre 2024</c:v>
                </c:pt>
              </c:strCache>
            </c:strRef>
          </c:tx>
          <c:spPr>
            <a:solidFill>
              <a:srgbClr val="3C9B8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5197740112994456E-3"/>
                  <c:y val="0.337414917790287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EE-4E23-87B2-832A9FD6B77E}"/>
                </c:ext>
              </c:extLst>
            </c:dLbl>
            <c:dLbl>
              <c:idx val="1"/>
              <c:layout>
                <c:manualLayout>
                  <c:x val="-5.6497175141243354E-3"/>
                  <c:y val="0.279629577784265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06C-463F-8572-86D3125FB656}"/>
                </c:ext>
              </c:extLst>
            </c:dLbl>
            <c:dLbl>
              <c:idx val="2"/>
              <c:layout>
                <c:manualLayout>
                  <c:x val="-1.1770986253836914E-3"/>
                  <c:y val="0.208668896656781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06C-463F-8572-86D3125FB6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3'!$G$12:$G$15</c:f>
              <c:strCache>
                <c:ptCount val="4"/>
                <c:pt idx="0">
                  <c:v>Desarrollo Social</c:v>
                </c:pt>
                <c:pt idx="1">
                  <c:v>Otras No Clasificadas en Funciones Anteriores</c:v>
                </c:pt>
                <c:pt idx="2">
                  <c:v>Gobierno</c:v>
                </c:pt>
                <c:pt idx="3">
                  <c:v>Desarrollo Económico</c:v>
                </c:pt>
              </c:strCache>
            </c:strRef>
          </c:cat>
          <c:val>
            <c:numRef>
              <c:f>'Gráfica 3'!$H$12:$H$15</c:f>
              <c:numCache>
                <c:formatCode>#,##0.00</c:formatCode>
                <c:ptCount val="4"/>
                <c:pt idx="0">
                  <c:v>49721506.151769996</c:v>
                </c:pt>
                <c:pt idx="1">
                  <c:v>21602103.980779998</c:v>
                </c:pt>
                <c:pt idx="2">
                  <c:v>12779059.613470001</c:v>
                </c:pt>
                <c:pt idx="3">
                  <c:v>6120980.5398399998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6C-463F-8572-86D3125FB656}"/>
            </c:ext>
          </c:extLst>
        </c:ser>
        <c:ser>
          <c:idx val="1"/>
          <c:order val="1"/>
          <c:tx>
            <c:strRef>
              <c:f>'Gráfica 3'!$I$11</c:f>
              <c:strCache>
                <c:ptCount val="1"/>
                <c:pt idx="0">
                  <c:v>Enero a septiembre 2025</c:v>
                </c:pt>
              </c:strCache>
            </c:strRef>
          </c:tx>
          <c:spPr>
            <a:solidFill>
              <a:srgbClr val="216358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2015659059566708E-3"/>
                  <c:y val="0.365457122794347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06C-463F-8572-86D3125FB656}"/>
                </c:ext>
              </c:extLst>
            </c:dLbl>
            <c:dLbl>
              <c:idx val="1"/>
              <c:layout>
                <c:manualLayout>
                  <c:x val="-2.5422839094265759E-3"/>
                  <c:y val="0.319465735430823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6C-463F-8572-86D3125FB656}"/>
                </c:ext>
              </c:extLst>
            </c:dLbl>
            <c:dLbl>
              <c:idx val="2"/>
              <c:layout>
                <c:manualLayout>
                  <c:x val="2.2598870056497176E-3"/>
                  <c:y val="0.200785404464606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6C-463F-8572-86D3125FB656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6C-463F-8572-86D3125FB6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3'!$G$12:$G$15</c:f>
              <c:strCache>
                <c:ptCount val="4"/>
                <c:pt idx="0">
                  <c:v>Desarrollo Social</c:v>
                </c:pt>
                <c:pt idx="1">
                  <c:v>Otras No Clasificadas en Funciones Anteriores</c:v>
                </c:pt>
                <c:pt idx="2">
                  <c:v>Gobierno</c:v>
                </c:pt>
                <c:pt idx="3">
                  <c:v>Desarrollo Económico</c:v>
                </c:pt>
              </c:strCache>
            </c:strRef>
          </c:cat>
          <c:val>
            <c:numRef>
              <c:f>'Gráfica 3'!$I$12:$I$15</c:f>
              <c:numCache>
                <c:formatCode>#,##0.00</c:formatCode>
                <c:ptCount val="4"/>
                <c:pt idx="0">
                  <c:v>51888227.818080001</c:v>
                </c:pt>
                <c:pt idx="1">
                  <c:v>22147348.221769996</c:v>
                </c:pt>
                <c:pt idx="2">
                  <c:v>11701946.739219997</c:v>
                </c:pt>
                <c:pt idx="3">
                  <c:v>4987595.4241700005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6C-463F-8572-86D3125FB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6871823"/>
        <c:axId val="1156874223"/>
      </c:barChart>
      <c:catAx>
        <c:axId val="1156871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s-MX"/>
          </a:p>
        </c:txPr>
        <c:crossAx val="1156874223"/>
        <c:crosses val="autoZero"/>
        <c:auto val="1"/>
        <c:lblAlgn val="ctr"/>
        <c:lblOffset val="100"/>
        <c:noMultiLvlLbl val="0"/>
      </c:catAx>
      <c:valAx>
        <c:axId val="1156874223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1568718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6034948173851151"/>
          <c:y val="2.6340417970551117E-2"/>
          <c:w val="0.40811459584501092"/>
          <c:h val="0.18272998978984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>
          <a:latin typeface="Poppins" panose="00000500000000000000" pitchFamily="2" charset="0"/>
          <a:cs typeface="Poppins" panose="00000500000000000000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6970817994790178"/>
          <c:y val="4.2483660130718956E-2"/>
          <c:w val="0.30820181563865939"/>
          <c:h val="0.8729571303587052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'Gráfica 4'!$V$13</c:f>
              <c:strCache>
                <c:ptCount val="1"/>
                <c:pt idx="0">
                  <c:v>Segundo trimestre                  2023</c:v>
                </c:pt>
              </c:strCache>
            </c:strRef>
          </c:tx>
          <c:spPr>
            <a:solidFill>
              <a:schemeClr val="accent2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4'!$U$14:$U$18</c:f>
              <c:strCache>
                <c:ptCount val="5"/>
                <c:pt idx="0">
                  <c:v>Amortizacion de la Deuda y Disminucion de Pasivos</c:v>
                </c:pt>
                <c:pt idx="1">
                  <c:v>Pensiones Y Jubilaciones</c:v>
                </c:pt>
                <c:pt idx="2">
                  <c:v>Gasto de Capital</c:v>
                </c:pt>
                <c:pt idx="3">
                  <c:v>Participaciones</c:v>
                </c:pt>
                <c:pt idx="4">
                  <c:v>Gasto Corriente</c:v>
                </c:pt>
              </c:strCache>
            </c:strRef>
          </c:cat>
          <c:val>
            <c:numRef>
              <c:f>'Gráfica 4'!$V$14:$V$18</c:f>
              <c:numCache>
                <c:formatCode>#,##0.00</c:formatCode>
                <c:ptCount val="5"/>
                <c:pt idx="0">
                  <c:v>119270.44954</c:v>
                </c:pt>
                <c:pt idx="1">
                  <c:v>32119.182199999999</c:v>
                </c:pt>
                <c:pt idx="2">
                  <c:v>2638124.8933099997</c:v>
                </c:pt>
                <c:pt idx="3">
                  <c:v>5497338.6652799994</c:v>
                </c:pt>
                <c:pt idx="4">
                  <c:v>43275696.380010001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7F-4D33-BF34-D5CB2F0B341A}"/>
            </c:ext>
          </c:extLst>
        </c:ser>
        <c:ser>
          <c:idx val="1"/>
          <c:order val="1"/>
          <c:tx>
            <c:strRef>
              <c:f>'Gráfica 4'!$W$13</c:f>
              <c:strCache>
                <c:ptCount val="1"/>
                <c:pt idx="0">
                  <c:v>Segundo trimestre                  2024</c:v>
                </c:pt>
              </c:strCache>
            </c:strRef>
          </c:tx>
          <c:spPr>
            <a:solidFill>
              <a:schemeClr val="accent2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4'!$U$14:$U$18</c:f>
              <c:strCache>
                <c:ptCount val="5"/>
                <c:pt idx="0">
                  <c:v>Amortizacion de la Deuda y Disminucion de Pasivos</c:v>
                </c:pt>
                <c:pt idx="1">
                  <c:v>Pensiones Y Jubilaciones</c:v>
                </c:pt>
                <c:pt idx="2">
                  <c:v>Gasto de Capital</c:v>
                </c:pt>
                <c:pt idx="3">
                  <c:v>Participaciones</c:v>
                </c:pt>
                <c:pt idx="4">
                  <c:v>Gasto Corriente</c:v>
                </c:pt>
              </c:strCache>
            </c:strRef>
          </c:cat>
          <c:val>
            <c:numRef>
              <c:f>'Gráfica 4'!$W$14:$W$18</c:f>
              <c:numCache>
                <c:formatCode>#,##0.00</c:formatCode>
                <c:ptCount val="5"/>
                <c:pt idx="0">
                  <c:v>137092.967</c:v>
                </c:pt>
                <c:pt idx="1">
                  <c:v>145067.50030000001</c:v>
                </c:pt>
                <c:pt idx="2">
                  <c:v>5235436.5209999997</c:v>
                </c:pt>
                <c:pt idx="3">
                  <c:v>6385847.7541000005</c:v>
                </c:pt>
                <c:pt idx="4">
                  <c:v>44462046.3314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7F-4D33-BF34-D5CB2F0B3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99640655"/>
        <c:axId val="299646895"/>
      </c:barChart>
      <c:catAx>
        <c:axId val="29964065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s-MX"/>
          </a:p>
        </c:txPr>
        <c:crossAx val="299646895"/>
        <c:crosses val="autoZero"/>
        <c:auto val="1"/>
        <c:lblAlgn val="ctr"/>
        <c:lblOffset val="100"/>
        <c:noMultiLvlLbl val="0"/>
      </c:catAx>
      <c:valAx>
        <c:axId val="299646895"/>
        <c:scaling>
          <c:orientation val="minMax"/>
        </c:scaling>
        <c:delete val="1"/>
        <c:axPos val="b"/>
        <c:numFmt formatCode="#,##0.00" sourceLinked="1"/>
        <c:majorTickMark val="none"/>
        <c:minorTickMark val="none"/>
        <c:tickLblPos val="nextTo"/>
        <c:crossAx val="2996406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7214550784826921"/>
          <c:y val="0.27481575832432709"/>
          <c:w val="0.29077127108849476"/>
          <c:h val="0.254493850033451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'Gráfica 4'!$C$20</c:f>
              <c:strCache>
                <c:ptCount val="1"/>
                <c:pt idx="0">
                  <c:v>Enero a septiembre 2024</c:v>
                </c:pt>
              </c:strCache>
            </c:strRef>
          </c:tx>
          <c:spPr>
            <a:solidFill>
              <a:srgbClr val="3C9B8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4'!$B$21:$B$25</c:f>
              <c:strCache>
                <c:ptCount val="5"/>
                <c:pt idx="0">
                  <c:v>Pensiones y Jubilaciones</c:v>
                </c:pt>
                <c:pt idx="1">
                  <c:v>Amortización de la Deuda y Disminución de Pasivos</c:v>
                </c:pt>
                <c:pt idx="2">
                  <c:v>Gasto de Capital</c:v>
                </c:pt>
                <c:pt idx="3">
                  <c:v>Participaciones</c:v>
                </c:pt>
                <c:pt idx="4">
                  <c:v>Gasto Corriente</c:v>
                </c:pt>
              </c:strCache>
            </c:strRef>
          </c:cat>
          <c:val>
            <c:numRef>
              <c:f>'Gráfica 4'!$C$21:$C$25</c:f>
              <c:numCache>
                <c:formatCode>_(* #,##0.00_);_(* \(#,##0.00\);_(* "-"??_);_(@_)</c:formatCode>
                <c:ptCount val="5"/>
                <c:pt idx="0">
                  <c:v>157752.05594999998</c:v>
                </c:pt>
                <c:pt idx="1">
                  <c:v>209306.9903</c:v>
                </c:pt>
                <c:pt idx="2">
                  <c:v>10048761.098649999</c:v>
                </c:pt>
                <c:pt idx="3">
                  <c:v>9574381.7129299995</c:v>
                </c:pt>
                <c:pt idx="4">
                  <c:v>70233448.428029999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D4-456B-9842-8783EBCC6928}"/>
            </c:ext>
          </c:extLst>
        </c:ser>
        <c:ser>
          <c:idx val="1"/>
          <c:order val="1"/>
          <c:tx>
            <c:strRef>
              <c:f>'Gráfica 4'!$D$20</c:f>
              <c:strCache>
                <c:ptCount val="1"/>
                <c:pt idx="0">
                  <c:v>Enero a septiembre 2025</c:v>
                </c:pt>
              </c:strCache>
            </c:strRef>
          </c:tx>
          <c:spPr>
            <a:solidFill>
              <a:srgbClr val="0E312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4'!$B$21:$B$25</c:f>
              <c:strCache>
                <c:ptCount val="5"/>
                <c:pt idx="0">
                  <c:v>Pensiones y Jubilaciones</c:v>
                </c:pt>
                <c:pt idx="1">
                  <c:v>Amortización de la Deuda y Disminución de Pasivos</c:v>
                </c:pt>
                <c:pt idx="2">
                  <c:v>Gasto de Capital</c:v>
                </c:pt>
                <c:pt idx="3">
                  <c:v>Participaciones</c:v>
                </c:pt>
                <c:pt idx="4">
                  <c:v>Gasto Corriente</c:v>
                </c:pt>
              </c:strCache>
            </c:strRef>
          </c:cat>
          <c:val>
            <c:numRef>
              <c:f>'Gráfica 4'!$D$21:$D$25</c:f>
              <c:numCache>
                <c:formatCode>_(* #,##0.00_);_(* \(#,##0.00\);_(* "-"??_);_(@_)</c:formatCode>
                <c:ptCount val="5"/>
                <c:pt idx="0">
                  <c:v>149266.77405000001</c:v>
                </c:pt>
                <c:pt idx="1">
                  <c:v>407303.97704000003</c:v>
                </c:pt>
                <c:pt idx="2">
                  <c:v>7109781.0526700001</c:v>
                </c:pt>
                <c:pt idx="3">
                  <c:v>9983097.6603100002</c:v>
                </c:pt>
                <c:pt idx="4">
                  <c:v>73075668.73917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D4-456B-9842-8783EBCC692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663213535"/>
        <c:axId val="663219359"/>
      </c:barChart>
      <c:catAx>
        <c:axId val="6632135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s-MX"/>
          </a:p>
        </c:txPr>
        <c:crossAx val="663219359"/>
        <c:crosses val="autoZero"/>
        <c:auto val="1"/>
        <c:lblAlgn val="ctr"/>
        <c:lblOffset val="100"/>
        <c:noMultiLvlLbl val="0"/>
      </c:catAx>
      <c:valAx>
        <c:axId val="663219359"/>
        <c:scaling>
          <c:orientation val="minMax"/>
        </c:scaling>
        <c:delete val="1"/>
        <c:axPos val="b"/>
        <c:numFmt formatCode="_(* #,##0.00_);_(* \(#,##0.00\);_(* &quot;-&quot;??_);_(@_)" sourceLinked="1"/>
        <c:majorTickMark val="none"/>
        <c:minorTickMark val="none"/>
        <c:tickLblPos val="nextTo"/>
        <c:crossAx val="6632135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'Gráfica 5'!$B$14</c:f>
              <c:strCache>
                <c:ptCount val="1"/>
                <c:pt idx="0">
                  <c:v>Directa</c:v>
                </c:pt>
              </c:strCache>
            </c:strRef>
          </c:tx>
          <c:spPr>
            <a:solidFill>
              <a:srgbClr val="0E312D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4.389574759945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71-49E5-9E52-C418951479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5'!$C$12:$D$12</c:f>
              <c:strCache>
                <c:ptCount val="2"/>
                <c:pt idx="0">
                  <c:v>Saldo al 31 de diciembre de 2024 a/</c:v>
                </c:pt>
                <c:pt idx="1">
                  <c:v>Saldo al 30 de septiembre de 2025</c:v>
                </c:pt>
              </c:strCache>
            </c:strRef>
          </c:cat>
          <c:val>
            <c:numRef>
              <c:f>'Gráfica 5'!$C$14:$D$14</c:f>
              <c:numCache>
                <c:formatCode>#,##0.00</c:formatCode>
                <c:ptCount val="2"/>
                <c:pt idx="0">
                  <c:v>4053092.6</c:v>
                </c:pt>
                <c:pt idx="1">
                  <c:v>5645788.5999999996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FE-4393-B6BA-C159CA57B0D9}"/>
            </c:ext>
          </c:extLst>
        </c:ser>
        <c:ser>
          <c:idx val="1"/>
          <c:order val="1"/>
          <c:tx>
            <c:strRef>
              <c:f>'Gráfica 5'!$B$15</c:f>
              <c:strCache>
                <c:ptCount val="1"/>
                <c:pt idx="0">
                  <c:v>Avalada o Contingente</c:v>
                </c:pt>
              </c:strCache>
            </c:strRef>
          </c:tx>
          <c:spPr>
            <a:solidFill>
              <a:srgbClr val="21635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5'!$C$12:$D$12</c:f>
              <c:strCache>
                <c:ptCount val="2"/>
                <c:pt idx="0">
                  <c:v>Saldo al 31 de diciembre de 2024 a/</c:v>
                </c:pt>
                <c:pt idx="1">
                  <c:v>Saldo al 30 de septiembre de 2025</c:v>
                </c:pt>
              </c:strCache>
            </c:strRef>
          </c:cat>
          <c:val>
            <c:numRef>
              <c:f>'Gráfica 5'!$C$15:$D$15</c:f>
              <c:numCache>
                <c:formatCode>#,##0.00</c:formatCode>
                <c:ptCount val="2"/>
                <c:pt idx="0">
                  <c:v>765303.3</c:v>
                </c:pt>
                <c:pt idx="1">
                  <c:v>624646.5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FE-4393-B6BA-C159CA57B0D9}"/>
            </c:ext>
          </c:extLst>
        </c:ser>
        <c:ser>
          <c:idx val="2"/>
          <c:order val="2"/>
          <c:tx>
            <c:strRef>
              <c:f>'Gráfica 5'!$B$16</c:f>
              <c:strCache>
                <c:ptCount val="1"/>
                <c:pt idx="0">
                  <c:v>Bonos Cupón Cero</c:v>
                </c:pt>
              </c:strCache>
            </c:strRef>
          </c:tx>
          <c:spPr>
            <a:solidFill>
              <a:srgbClr val="3C9B8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5'!$C$12:$D$12</c:f>
              <c:strCache>
                <c:ptCount val="2"/>
                <c:pt idx="0">
                  <c:v>Saldo al 31 de diciembre de 2024 a/</c:v>
                </c:pt>
                <c:pt idx="1">
                  <c:v>Saldo al 30 de septiembre de 2025</c:v>
                </c:pt>
              </c:strCache>
            </c:strRef>
          </c:cat>
          <c:val>
            <c:numRef>
              <c:f>'Gráfica 5'!$C$16:$D$16</c:f>
              <c:numCache>
                <c:formatCode>#,##0.00</c:formatCode>
                <c:ptCount val="2"/>
                <c:pt idx="0">
                  <c:v>557071.19999999995</c:v>
                </c:pt>
                <c:pt idx="1">
                  <c:v>519671.6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FE-4393-B6BA-C159CA57B0D9}"/>
            </c:ext>
          </c:extLst>
        </c:ser>
        <c:ser>
          <c:idx val="3"/>
          <c:order val="3"/>
          <c:tx>
            <c:strRef>
              <c:f>'Gráfica 5'!$B$17</c:f>
              <c:strCache>
                <c:ptCount val="1"/>
                <c:pt idx="0">
                  <c:v>No Avalada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646090534979424E-2"/>
                </c:manualLayout>
              </c:layout>
              <c:tx>
                <c:rich>
                  <a:bodyPr/>
                  <a:lstStyle/>
                  <a:p>
                    <a:fld id="{F45DCC4C-AFC0-4F40-9E7A-5F8CB4C8660F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es-MX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E371-49E5-9E52-C418951479CE}"/>
                </c:ext>
              </c:extLst>
            </c:dLbl>
            <c:dLbl>
              <c:idx val="1"/>
              <c:layout>
                <c:manualLayout>
                  <c:x val="0"/>
                  <c:y val="-3.017832647462277E-2"/>
                </c:manualLayout>
              </c:layout>
              <c:tx>
                <c:rich>
                  <a:bodyPr/>
                  <a:lstStyle/>
                  <a:p>
                    <a:fld id="{2C3A0367-A90E-4D69-8458-465D6F2A2532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es-MX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371-49E5-9E52-C418951479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5'!$C$12:$D$12</c:f>
              <c:strCache>
                <c:ptCount val="2"/>
                <c:pt idx="0">
                  <c:v>Saldo al 31 de diciembre de 2024 a/</c:v>
                </c:pt>
                <c:pt idx="1">
                  <c:v>Saldo al 30 de septiembre de 2025</c:v>
                </c:pt>
              </c:strCache>
            </c:strRef>
          </c:cat>
          <c:val>
            <c:numRef>
              <c:f>'Gráfica 5'!$C$17:$D$17</c:f>
              <c:numCache>
                <c:formatCode>#,##0.00</c:formatCode>
                <c:ptCount val="2"/>
                <c:pt idx="0">
                  <c:v>29206.3</c:v>
                </c:pt>
                <c:pt idx="1">
                  <c:v>23089.8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FE-4393-B6BA-C159CA57B0D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475591743"/>
        <c:axId val="1475581183"/>
      </c:barChart>
      <c:catAx>
        <c:axId val="1475591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s-MX"/>
          </a:p>
        </c:txPr>
        <c:crossAx val="1475581183"/>
        <c:crosses val="autoZero"/>
        <c:auto val="1"/>
        <c:lblAlgn val="ctr"/>
        <c:lblOffset val="100"/>
        <c:noMultiLvlLbl val="0"/>
      </c:catAx>
      <c:valAx>
        <c:axId val="1475581183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475591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542491112880042"/>
          <c:y val="0.92207383482076877"/>
          <c:w val="0.59078048994512722"/>
          <c:h val="5.94929809966450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3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4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6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7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654844</xdr:colOff>
      <xdr:row>7</xdr:row>
      <xdr:rowOff>86826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93819" cy="128697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36077</xdr:colOff>
      <xdr:row>6</xdr:row>
      <xdr:rowOff>128895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76130" cy="1271895"/>
        </a:xfrm>
        <a:prstGeom prst="rect">
          <a:avLst/>
        </a:prstGeom>
      </xdr:spPr>
    </xdr:pic>
    <xdr:clientData/>
  </xdr:twoCellAnchor>
  <xdr:twoCellAnchor>
    <xdr:from>
      <xdr:col>3</xdr:col>
      <xdr:colOff>1112921</xdr:colOff>
      <xdr:row>0</xdr:row>
      <xdr:rowOff>30079</xdr:rowOff>
    </xdr:from>
    <xdr:to>
      <xdr:col>6</xdr:col>
      <xdr:colOff>244459</xdr:colOff>
      <xdr:row>5</xdr:row>
      <xdr:rowOff>22303</xdr:rowOff>
    </xdr:to>
    <xdr:sp macro="" textlink="">
      <xdr:nvSpPr>
        <xdr:cNvPr id="3" name="Rectángul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7620000" y="30079"/>
          <a:ext cx="1979012" cy="944724"/>
        </a:xfrm>
        <a:prstGeom prst="rect">
          <a:avLst/>
        </a:prstGeom>
        <a:solidFill>
          <a:srgbClr val="5F1B2D"/>
        </a:solidFill>
        <a:ln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200"/>
            <a:t>ÍNDICE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958848</xdr:colOff>
      <xdr:row>23</xdr:row>
      <xdr:rowOff>128059</xdr:rowOff>
    </xdr:from>
    <xdr:to>
      <xdr:col>7</xdr:col>
      <xdr:colOff>745066</xdr:colOff>
      <xdr:row>45</xdr:row>
      <xdr:rowOff>70908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130229</xdr:colOff>
      <xdr:row>6</xdr:row>
      <xdr:rowOff>128895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86729" cy="1271895"/>
        </a:xfrm>
        <a:prstGeom prst="rect">
          <a:avLst/>
        </a:prstGeom>
      </xdr:spPr>
    </xdr:pic>
    <xdr:clientData/>
  </xdr:twoCellAnchor>
  <xdr:twoCellAnchor>
    <xdr:from>
      <xdr:col>6</xdr:col>
      <xdr:colOff>31750</xdr:colOff>
      <xdr:row>0</xdr:row>
      <xdr:rowOff>21167</xdr:rowOff>
    </xdr:from>
    <xdr:to>
      <xdr:col>8</xdr:col>
      <xdr:colOff>84595</xdr:colOff>
      <xdr:row>5</xdr:row>
      <xdr:rowOff>13391</xdr:rowOff>
    </xdr:to>
    <xdr:sp macro="" textlink="">
      <xdr:nvSpPr>
        <xdr:cNvPr id="4" name="Rectángul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7588250" y="21167"/>
          <a:ext cx="1979012" cy="944724"/>
        </a:xfrm>
        <a:prstGeom prst="rect">
          <a:avLst/>
        </a:prstGeom>
        <a:solidFill>
          <a:srgbClr val="5F1B2D"/>
        </a:solidFill>
        <a:ln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200"/>
            <a:t>ÍNDICE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5</xdr:col>
      <xdr:colOff>505551</xdr:colOff>
      <xdr:row>7</xdr:row>
      <xdr:rowOff>3812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50"/>
          <a:ext cx="7668351" cy="1261112"/>
        </a:xfrm>
        <a:prstGeom prst="rect">
          <a:avLst/>
        </a:prstGeom>
      </xdr:spPr>
    </xdr:pic>
    <xdr:clientData/>
  </xdr:twoCellAnchor>
  <xdr:twoCellAnchor>
    <xdr:from>
      <xdr:col>5</xdr:col>
      <xdr:colOff>581025</xdr:colOff>
      <xdr:row>0</xdr:row>
      <xdr:rowOff>28575</xdr:rowOff>
    </xdr:from>
    <xdr:to>
      <xdr:col>6</xdr:col>
      <xdr:colOff>1407512</xdr:colOff>
      <xdr:row>5</xdr:row>
      <xdr:rowOff>20799</xdr:rowOff>
    </xdr:to>
    <xdr:sp macro="" textlink="">
      <xdr:nvSpPr>
        <xdr:cNvPr id="3" name="Rectángul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7743825" y="28575"/>
          <a:ext cx="1979012" cy="944724"/>
        </a:xfrm>
        <a:prstGeom prst="rect">
          <a:avLst/>
        </a:prstGeom>
        <a:solidFill>
          <a:srgbClr val="5F1B2D"/>
        </a:solidFill>
        <a:ln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200"/>
            <a:t>ÍNDICE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17</xdr:row>
      <xdr:rowOff>95250</xdr:rowOff>
    </xdr:from>
    <xdr:to>
      <xdr:col>7</xdr:col>
      <xdr:colOff>247650</xdr:colOff>
      <xdr:row>31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1523736</xdr:colOff>
      <xdr:row>6</xdr:row>
      <xdr:rowOff>143976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219" y="0"/>
          <a:ext cx="7695547" cy="1310303"/>
        </a:xfrm>
        <a:prstGeom prst="rect">
          <a:avLst/>
        </a:prstGeom>
      </xdr:spPr>
    </xdr:pic>
    <xdr:clientData/>
  </xdr:twoCellAnchor>
  <xdr:twoCellAnchor>
    <xdr:from>
      <xdr:col>4</xdr:col>
      <xdr:colOff>816427</xdr:colOff>
      <xdr:row>0</xdr:row>
      <xdr:rowOff>0</xdr:rowOff>
    </xdr:from>
    <xdr:to>
      <xdr:col>6</xdr:col>
      <xdr:colOff>968195</xdr:colOff>
      <xdr:row>4</xdr:row>
      <xdr:rowOff>167173</xdr:rowOff>
    </xdr:to>
    <xdr:sp macro="" textlink="">
      <xdr:nvSpPr>
        <xdr:cNvPr id="5" name="Rectángulo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650254" y="0"/>
          <a:ext cx="1979012" cy="944724"/>
        </a:xfrm>
        <a:prstGeom prst="rect">
          <a:avLst/>
        </a:prstGeom>
        <a:solidFill>
          <a:srgbClr val="5F1B2D"/>
        </a:solidFill>
        <a:ln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200"/>
            <a:t>ÍNDICE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18</xdr:row>
      <xdr:rowOff>0</xdr:rowOff>
    </xdr:from>
    <xdr:to>
      <xdr:col>3</xdr:col>
      <xdr:colOff>0</xdr:colOff>
      <xdr:row>32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444574</xdr:colOff>
      <xdr:row>7</xdr:row>
      <xdr:rowOff>71745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83574" cy="1271895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0</xdr:row>
      <xdr:rowOff>0</xdr:rowOff>
    </xdr:from>
    <xdr:to>
      <xdr:col>8</xdr:col>
      <xdr:colOff>455012</xdr:colOff>
      <xdr:row>5</xdr:row>
      <xdr:rowOff>87474</xdr:rowOff>
    </xdr:to>
    <xdr:sp macro="" textlink="">
      <xdr:nvSpPr>
        <xdr:cNvPr id="4" name="Rectángul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8001000" y="0"/>
          <a:ext cx="1979012" cy="944724"/>
        </a:xfrm>
        <a:prstGeom prst="rect">
          <a:avLst/>
        </a:prstGeom>
        <a:solidFill>
          <a:srgbClr val="5F1B2D"/>
        </a:solidFill>
        <a:ln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200"/>
            <a:t>ÍNDICE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0.36604</cdr:x>
      <cdr:y>0.41554</cdr:y>
    </cdr:from>
    <cdr:to>
      <cdr:x>0.63437</cdr:x>
      <cdr:y>0.61689</cdr:y>
    </cdr:to>
    <cdr:sp macro="" textlink="">
      <cdr:nvSpPr>
        <cdr:cNvPr id="2" name="CuadroTexto 2"/>
        <cdr:cNvSpPr txBox="1"/>
      </cdr:nvSpPr>
      <cdr:spPr>
        <a:xfrm xmlns:a="http://schemas.openxmlformats.org/drawingml/2006/main">
          <a:off x="1670050" y="1136650"/>
          <a:ext cx="1224243" cy="5507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MX" sz="1000">
              <a:latin typeface="Century Gothic" panose="020B0502020202020204" pitchFamily="34" charset="0"/>
              <a:cs typeface="Poppins" panose="00000500000000000000" pitchFamily="2" charset="0"/>
            </a:rPr>
            <a:t>126 millones 223 mil 49 pesos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7</xdr:col>
      <xdr:colOff>178594</xdr:colOff>
      <xdr:row>6</xdr:row>
      <xdr:rowOff>153501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9525"/>
          <a:ext cx="7693819" cy="1286976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10</xdr:col>
      <xdr:colOff>550262</xdr:colOff>
      <xdr:row>4</xdr:row>
      <xdr:rowOff>182724</xdr:rowOff>
    </xdr:to>
    <xdr:sp macro="" textlink="">
      <xdr:nvSpPr>
        <xdr:cNvPr id="3" name="Rectángul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8239125" y="0"/>
          <a:ext cx="1979012" cy="944724"/>
        </a:xfrm>
        <a:prstGeom prst="rect">
          <a:avLst/>
        </a:prstGeom>
        <a:solidFill>
          <a:srgbClr val="5F1B2D"/>
        </a:solidFill>
        <a:ln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200"/>
            <a:t>ÍNDICE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27647</xdr:colOff>
      <xdr:row>7</xdr:row>
      <xdr:rowOff>86826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96079" cy="1273415"/>
        </a:xfrm>
        <a:prstGeom prst="rect">
          <a:avLst/>
        </a:prstGeom>
      </xdr:spPr>
    </xdr:pic>
    <xdr:clientData/>
  </xdr:twoCellAnchor>
  <xdr:twoCellAnchor>
    <xdr:from>
      <xdr:col>5</xdr:col>
      <xdr:colOff>8072</xdr:colOff>
      <xdr:row>0</xdr:row>
      <xdr:rowOff>8072</xdr:rowOff>
    </xdr:from>
    <xdr:to>
      <xdr:col>6</xdr:col>
      <xdr:colOff>606766</xdr:colOff>
      <xdr:row>5</xdr:row>
      <xdr:rowOff>105232</xdr:rowOff>
    </xdr:to>
    <xdr:sp macro="" textlink="">
      <xdr:nvSpPr>
        <xdr:cNvPr id="3" name="Rectángul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676504" y="8072"/>
          <a:ext cx="1979012" cy="944724"/>
        </a:xfrm>
        <a:prstGeom prst="rect">
          <a:avLst/>
        </a:prstGeom>
        <a:solidFill>
          <a:srgbClr val="5F1B2D"/>
        </a:solidFill>
        <a:ln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200"/>
            <a:t>ÍNDICE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5044</xdr:colOff>
      <xdr:row>19</xdr:row>
      <xdr:rowOff>59109</xdr:rowOff>
    </xdr:from>
    <xdr:to>
      <xdr:col>8</xdr:col>
      <xdr:colOff>149600</xdr:colOff>
      <xdr:row>40</xdr:row>
      <xdr:rowOff>67234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454819</xdr:colOff>
      <xdr:row>7</xdr:row>
      <xdr:rowOff>110358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93819" cy="1286976"/>
        </a:xfrm>
        <a:prstGeom prst="rect">
          <a:avLst/>
        </a:prstGeom>
      </xdr:spPr>
    </xdr:pic>
    <xdr:clientData/>
  </xdr:twoCellAnchor>
  <xdr:twoCellAnchor>
    <xdr:from>
      <xdr:col>3</xdr:col>
      <xdr:colOff>560295</xdr:colOff>
      <xdr:row>0</xdr:row>
      <xdr:rowOff>22412</xdr:rowOff>
    </xdr:from>
    <xdr:to>
      <xdr:col>4</xdr:col>
      <xdr:colOff>1172189</xdr:colOff>
      <xdr:row>5</xdr:row>
      <xdr:rowOff>126695</xdr:rowOff>
    </xdr:to>
    <xdr:sp macro="" textlink="">
      <xdr:nvSpPr>
        <xdr:cNvPr id="4" name="Rectángul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7799295" y="22412"/>
          <a:ext cx="1979012" cy="944724"/>
        </a:xfrm>
        <a:prstGeom prst="rect">
          <a:avLst/>
        </a:prstGeom>
        <a:solidFill>
          <a:srgbClr val="5F1B2D"/>
        </a:solidFill>
        <a:ln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200"/>
            <a:t>ÍNDICE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0</xdr:rowOff>
    </xdr:from>
    <xdr:to>
      <xdr:col>11</xdr:col>
      <xdr:colOff>390524</xdr:colOff>
      <xdr:row>30</xdr:row>
      <xdr:rowOff>85724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597694</xdr:colOff>
      <xdr:row>6</xdr:row>
      <xdr:rowOff>143976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93819" cy="1286976"/>
        </a:xfrm>
        <a:prstGeom prst="rect">
          <a:avLst/>
        </a:prstGeom>
      </xdr:spPr>
    </xdr:pic>
    <xdr:clientData/>
  </xdr:twoCellAnchor>
  <xdr:twoCellAnchor>
    <xdr:from>
      <xdr:col>10</xdr:col>
      <xdr:colOff>771525</xdr:colOff>
      <xdr:row>0</xdr:row>
      <xdr:rowOff>0</xdr:rowOff>
    </xdr:from>
    <xdr:to>
      <xdr:col>12</xdr:col>
      <xdr:colOff>826487</xdr:colOff>
      <xdr:row>4</xdr:row>
      <xdr:rowOff>182724</xdr:rowOff>
    </xdr:to>
    <xdr:sp macro="" textlink="">
      <xdr:nvSpPr>
        <xdr:cNvPr id="5" name="Rectángulo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7867650" y="0"/>
          <a:ext cx="1979012" cy="944724"/>
        </a:xfrm>
        <a:prstGeom prst="rect">
          <a:avLst/>
        </a:prstGeom>
        <a:solidFill>
          <a:srgbClr val="5F1B2D"/>
        </a:solidFill>
        <a:ln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200"/>
            <a:t>ÍNDICE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904874</xdr:colOff>
      <xdr:row>10</xdr:row>
      <xdr:rowOff>428625</xdr:rowOff>
    </xdr:from>
    <xdr:to>
      <xdr:col>23</xdr:col>
      <xdr:colOff>380999</xdr:colOff>
      <xdr:row>18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561975</xdr:colOff>
      <xdr:row>25</xdr:row>
      <xdr:rowOff>247651</xdr:rowOff>
    </xdr:from>
    <xdr:to>
      <xdr:col>4</xdr:col>
      <xdr:colOff>581026</xdr:colOff>
      <xdr:row>33</xdr:row>
      <xdr:rowOff>381001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231662</xdr:colOff>
      <xdr:row>6</xdr:row>
      <xdr:rowOff>128895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80212" cy="1271895"/>
        </a:xfrm>
        <a:prstGeom prst="rect">
          <a:avLst/>
        </a:prstGeom>
      </xdr:spPr>
    </xdr:pic>
    <xdr:clientData/>
  </xdr:twoCellAnchor>
  <xdr:twoCellAnchor>
    <xdr:from>
      <xdr:col>4</xdr:col>
      <xdr:colOff>276225</xdr:colOff>
      <xdr:row>0</xdr:row>
      <xdr:rowOff>9525</xdr:rowOff>
    </xdr:from>
    <xdr:to>
      <xdr:col>6</xdr:col>
      <xdr:colOff>321662</xdr:colOff>
      <xdr:row>5</xdr:row>
      <xdr:rowOff>1749</xdr:rowOff>
    </xdr:to>
    <xdr:sp macro="" textlink="">
      <xdr:nvSpPr>
        <xdr:cNvPr id="5" name="Rectángulo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7724775" y="9525"/>
          <a:ext cx="1979012" cy="944724"/>
        </a:xfrm>
        <a:prstGeom prst="rect">
          <a:avLst/>
        </a:prstGeom>
        <a:solidFill>
          <a:srgbClr val="5F1B2D"/>
        </a:solidFill>
        <a:ln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200"/>
            <a:t>ÍNDICE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Sheets">
    <a:dk1>
      <a:srgbClr val="000000"/>
    </a:dk1>
    <a:lt1>
      <a:srgbClr val="FFFFFF"/>
    </a:lt1>
    <a:dk2>
      <a:srgbClr val="000000"/>
    </a:dk2>
    <a:lt2>
      <a:srgbClr val="FFFFFF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0563C1"/>
    </a:folHlink>
  </a:clrScheme>
  <a:fontScheme name="Sheets">
    <a:majorFont>
      <a:latin typeface="Calibri"/>
      <a:ea typeface="Calibri"/>
      <a:cs typeface="Calibri"/>
    </a:majorFont>
    <a:minorFont>
      <a:latin typeface="Calibri"/>
      <a:ea typeface="Calibri"/>
      <a:cs typeface="Calibri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https://transparenciafiscal.puebla.gob.mx/index.php?option=com_docman&amp;task=doc_download&amp;gid=5424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transparenciafiscal.puebla.gob.mx/index.php?option=com_docman&amp;task=doc_download&amp;gid=5424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lgcg.puebla.gob.mx/images/informacion-periodica/Estado_Analitico_de_Ingresos_Detallado_3er_trimestre_2025.pdf" TargetMode="External"/><Relationship Id="rId1" Type="http://schemas.openxmlformats.org/officeDocument/2006/relationships/hyperlink" Target="https://ojp.puebla.gob.mx/media/k2/attachments/Ley_de_Ingresos_del_Estado_de_Puebla,_para_el_Ejercicio_Fiscal_2025_T2_11122024.pdf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lgcg.puebla.gob.mx/images/informacion-periodica/Formato_6_a_Estado-Analitico_del_Ejercicio_del_Presupuesto_de_Egresos_Det_4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lgcg.puebla.gob.mx/images/estados-analiticos-del-presupuesto-de-egresos/09-15.-_Clasificacion_Administrativa__Poderes_1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lgcg.puebla.gob.mx/images/estados-analiticos-del-presupuesto-de-egresos/09-13.-_Clasificacion_Administrativa__Dependencias_1.pd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s://lgcg.puebla.gob.mx/images/estados-analiticos-del-presupuesto-de-egresos/09-16.-_Clasificacion_Funcional__Finalidad_y_Funcion_1.pdf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lgcg.puebla.gob.mx/images/estados-analiticos-del-presupuesto-de-egresos/09-12.-_Clasificacion_Economica_por_Tipo_de_Gasto_1.pdf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lgcg.puebla.gob.mx/images/estados-analiticos-del-presupuesto-de-egresos/09-11.-_Clasificacion_por_Objeto_del_Gasto_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8:G33"/>
  <sheetViews>
    <sheetView showGridLines="0" tabSelected="1" zoomScaleNormal="100" zoomScaleSheetLayoutView="100" workbookViewId="0">
      <selection activeCell="A8" sqref="A8:E8"/>
    </sheetView>
  </sheetViews>
  <sheetFormatPr baseColWidth="10" defaultRowHeight="13.5" x14ac:dyDescent="0.25"/>
  <cols>
    <col min="1" max="1" width="10.28515625" style="1" bestFit="1" customWidth="1"/>
    <col min="2" max="2" width="2.5703125" style="1" customWidth="1"/>
    <col min="3" max="3" width="69.85546875" style="1" customWidth="1"/>
    <col min="4" max="16384" width="11.42578125" style="1"/>
  </cols>
  <sheetData>
    <row r="8" spans="1:5" ht="16.5" x14ac:dyDescent="0.3">
      <c r="A8" s="179" t="s">
        <v>207</v>
      </c>
      <c r="B8" s="179"/>
      <c r="C8" s="179"/>
      <c r="D8" s="179"/>
      <c r="E8" s="179"/>
    </row>
    <row r="9" spans="1:5" ht="15" x14ac:dyDescent="0.25">
      <c r="A9" s="180" t="s">
        <v>191</v>
      </c>
      <c r="B9" s="180"/>
      <c r="C9" s="180"/>
      <c r="D9" s="180"/>
      <c r="E9" s="180"/>
    </row>
    <row r="11" spans="1:5" x14ac:dyDescent="0.25">
      <c r="A11" s="1" t="s">
        <v>111</v>
      </c>
    </row>
    <row r="12" spans="1:5" ht="40.5" x14ac:dyDescent="0.25">
      <c r="A12" s="2" t="s">
        <v>113</v>
      </c>
      <c r="B12" s="3"/>
      <c r="C12" s="4" t="s">
        <v>204</v>
      </c>
    </row>
    <row r="13" spans="1:5" x14ac:dyDescent="0.25">
      <c r="C13" s="4"/>
    </row>
    <row r="14" spans="1:5" ht="40.5" x14ac:dyDescent="0.25">
      <c r="A14" s="2" t="s">
        <v>112</v>
      </c>
      <c r="C14" s="4" t="s">
        <v>183</v>
      </c>
    </row>
    <row r="15" spans="1:5" x14ac:dyDescent="0.25">
      <c r="A15" s="2"/>
      <c r="C15" s="4"/>
    </row>
    <row r="16" spans="1:5" ht="54" x14ac:dyDescent="0.25">
      <c r="A16" s="2" t="s">
        <v>13</v>
      </c>
      <c r="C16" s="4" t="s">
        <v>184</v>
      </c>
    </row>
    <row r="17" spans="1:7" x14ac:dyDescent="0.25">
      <c r="A17" s="2"/>
      <c r="C17" s="4"/>
    </row>
    <row r="18" spans="1:7" ht="40.5" x14ac:dyDescent="0.25">
      <c r="A18" s="2" t="s">
        <v>115</v>
      </c>
      <c r="C18" s="4" t="s">
        <v>185</v>
      </c>
    </row>
    <row r="19" spans="1:7" x14ac:dyDescent="0.25">
      <c r="A19" s="2"/>
      <c r="C19" s="4"/>
    </row>
    <row r="20" spans="1:7" ht="40.5" x14ac:dyDescent="0.25">
      <c r="A20" s="2" t="s">
        <v>116</v>
      </c>
      <c r="C20" s="4" t="s">
        <v>186</v>
      </c>
    </row>
    <row r="21" spans="1:7" x14ac:dyDescent="0.25">
      <c r="A21" s="2"/>
      <c r="C21" s="4"/>
    </row>
    <row r="22" spans="1:7" ht="40.5" x14ac:dyDescent="0.25">
      <c r="A22" s="2" t="s">
        <v>117</v>
      </c>
      <c r="C22" s="4" t="s">
        <v>187</v>
      </c>
    </row>
    <row r="23" spans="1:7" x14ac:dyDescent="0.25">
      <c r="A23" s="2"/>
      <c r="C23" s="4"/>
    </row>
    <row r="24" spans="1:7" ht="40.5" x14ac:dyDescent="0.25">
      <c r="A24" s="2" t="s">
        <v>114</v>
      </c>
      <c r="C24" s="4" t="s">
        <v>188</v>
      </c>
    </row>
    <row r="25" spans="1:7" x14ac:dyDescent="0.25">
      <c r="A25" s="2"/>
      <c r="C25" s="4"/>
    </row>
    <row r="26" spans="1:7" ht="40.5" x14ac:dyDescent="0.25">
      <c r="A26" s="2" t="s">
        <v>118</v>
      </c>
      <c r="C26" s="4" t="s">
        <v>190</v>
      </c>
    </row>
    <row r="27" spans="1:7" x14ac:dyDescent="0.25">
      <c r="A27" s="2"/>
      <c r="C27" s="4"/>
    </row>
    <row r="28" spans="1:7" ht="40.5" x14ac:dyDescent="0.25">
      <c r="A28" s="2" t="s">
        <v>29</v>
      </c>
      <c r="C28" s="4" t="s">
        <v>189</v>
      </c>
    </row>
    <row r="29" spans="1:7" x14ac:dyDescent="0.25">
      <c r="A29" s="2"/>
      <c r="C29" s="5"/>
    </row>
    <row r="30" spans="1:7" ht="39.950000000000003" customHeight="1" x14ac:dyDescent="0.25">
      <c r="A30" s="2" t="s">
        <v>202</v>
      </c>
      <c r="C30" s="4" t="s">
        <v>206</v>
      </c>
      <c r="D30" s="155"/>
      <c r="E30" s="155"/>
      <c r="F30" s="155"/>
      <c r="G30" s="155"/>
    </row>
    <row r="31" spans="1:7" x14ac:dyDescent="0.25">
      <c r="A31" s="2"/>
      <c r="C31" s="6"/>
      <c r="D31" s="155"/>
      <c r="E31" s="155"/>
      <c r="F31" s="155"/>
      <c r="G31" s="155"/>
    </row>
    <row r="32" spans="1:7" x14ac:dyDescent="0.25">
      <c r="C32" s="155"/>
      <c r="D32" s="155"/>
      <c r="E32" s="155"/>
      <c r="F32" s="155"/>
      <c r="G32" s="155"/>
    </row>
    <row r="33" spans="3:7" x14ac:dyDescent="0.25">
      <c r="C33" s="155"/>
      <c r="D33" s="155"/>
      <c r="E33" s="155"/>
      <c r="F33" s="155"/>
      <c r="G33" s="155"/>
    </row>
  </sheetData>
  <mergeCells count="2">
    <mergeCell ref="A8:E8"/>
    <mergeCell ref="A9:E9"/>
  </mergeCells>
  <hyperlinks>
    <hyperlink ref="C12" location="'Cuadro 1'!A1" display="'Cuadro 1'!A1" xr:uid="{00000000-0004-0000-0000-000000000000}"/>
    <hyperlink ref="C14" location="'Cuadro 2'!A1" display="'Cuadro 2'!A1" xr:uid="{00000000-0004-0000-0000-000001000000}"/>
    <hyperlink ref="C16" location="'Cuadro 3'!A1" display="'Cuadro 3'!A1" xr:uid="{00000000-0004-0000-0000-000002000000}"/>
    <hyperlink ref="C18" location="'Gráfica 1'!A1" display="'Gráfica 1'!A1" xr:uid="{00000000-0004-0000-0000-000003000000}"/>
    <hyperlink ref="C20" location="'Gráfica 2'!A1" display="'Gráfica 2'!A1" xr:uid="{00000000-0004-0000-0000-000004000000}"/>
    <hyperlink ref="C22" location="'Gráfica 3'!A1" display="'Gráfica 3'!A1" xr:uid="{00000000-0004-0000-0000-000005000000}"/>
    <hyperlink ref="C24" location="'Cuadro 4'!A1" display="'Cuadro 4'!A1" xr:uid="{00000000-0004-0000-0000-000006000000}"/>
    <hyperlink ref="C26" location="'Gráfica 4'!A1" display="'Gráfica 4'!A1" xr:uid="{00000000-0004-0000-0000-000007000000}"/>
    <hyperlink ref="C28" location="'Cuadro 5'!A1" display="'Cuadro 5'!A1" xr:uid="{00000000-0004-0000-0000-000008000000}"/>
    <hyperlink ref="C30" location="'Gráfica 5'!A1" display="'Gráfica 5'!A1" xr:uid="{00000000-0004-0000-0000-000009000000}"/>
  </hyperlinks>
  <pageMargins left="0.7" right="0.7" top="0.75" bottom="0.75" header="0.3" footer="0.3"/>
  <pageSetup scale="8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>
    <outlinePr summaryBelow="0" summaryRight="0"/>
  </sheetPr>
  <dimension ref="B8:O23"/>
  <sheetViews>
    <sheetView showGridLines="0" topLeftCell="A25" zoomScale="90" zoomScaleNormal="90" workbookViewId="0">
      <selection activeCell="A10" sqref="A10"/>
    </sheetView>
  </sheetViews>
  <sheetFormatPr baseColWidth="10" defaultColWidth="14.42578125" defaultRowHeight="15" customHeight="1" x14ac:dyDescent="0.25"/>
  <cols>
    <col min="1" max="1" width="14.42578125" style="1"/>
    <col min="2" max="2" width="27.5703125" style="1" customWidth="1"/>
    <col min="3" max="3" width="21.28515625" style="1" customWidth="1"/>
    <col min="4" max="4" width="21.140625" style="1" customWidth="1"/>
    <col min="5" max="14" width="14.42578125" style="1"/>
    <col min="15" max="15" width="17.140625" style="1" bestFit="1" customWidth="1"/>
    <col min="16" max="16384" width="14.42578125" style="1"/>
  </cols>
  <sheetData>
    <row r="8" spans="2:15" ht="13.5" x14ac:dyDescent="0.25">
      <c r="B8" s="188" t="s">
        <v>202</v>
      </c>
      <c r="C8" s="188"/>
      <c r="D8" s="188"/>
      <c r="E8" s="188"/>
      <c r="F8" s="188"/>
    </row>
    <row r="9" spans="2:15" ht="13.5" x14ac:dyDescent="0.25">
      <c r="B9" s="188" t="s">
        <v>109</v>
      </c>
      <c r="C9" s="188"/>
      <c r="D9" s="188"/>
      <c r="E9" s="188"/>
      <c r="F9" s="188"/>
    </row>
    <row r="10" spans="2:15" ht="13.5" x14ac:dyDescent="0.25">
      <c r="B10" s="188" t="s">
        <v>164</v>
      </c>
      <c r="C10" s="188"/>
      <c r="D10" s="188"/>
      <c r="E10" s="188"/>
      <c r="F10" s="188"/>
    </row>
    <row r="11" spans="2:15" ht="13.5" x14ac:dyDescent="0.25">
      <c r="B11" s="188" t="s">
        <v>0</v>
      </c>
      <c r="C11" s="188"/>
      <c r="D11" s="188"/>
      <c r="E11" s="188"/>
      <c r="F11" s="188"/>
    </row>
    <row r="12" spans="2:15" ht="28.5" x14ac:dyDescent="0.25">
      <c r="B12" s="35" t="s">
        <v>86</v>
      </c>
      <c r="C12" s="35" t="s">
        <v>201</v>
      </c>
      <c r="D12" s="35" t="s">
        <v>157</v>
      </c>
      <c r="E12" s="35" t="s">
        <v>121</v>
      </c>
      <c r="O12" s="12"/>
    </row>
    <row r="13" spans="2:15" ht="13.5" x14ac:dyDescent="0.25">
      <c r="B13" s="156" t="s">
        <v>31</v>
      </c>
      <c r="C13" s="157">
        <f>+SUM(C14:C17)</f>
        <v>5404673.4000000004</v>
      </c>
      <c r="D13" s="158">
        <f>+SUM(D14:D17)</f>
        <v>6813196.4999999991</v>
      </c>
      <c r="E13" s="159">
        <f>+(D13-C13)/C13</f>
        <v>0.26061206584656876</v>
      </c>
    </row>
    <row r="14" spans="2:15" ht="13.5" x14ac:dyDescent="0.25">
      <c r="B14" s="160" t="s">
        <v>140</v>
      </c>
      <c r="C14" s="157">
        <v>4053092.6</v>
      </c>
      <c r="D14" s="158">
        <v>5645788.5999999996</v>
      </c>
      <c r="E14" s="159">
        <f t="shared" ref="E14:E16" si="0">+(D14-C14)/C14</f>
        <v>0.39295820677770832</v>
      </c>
      <c r="G14" s="18"/>
    </row>
    <row r="15" spans="2:15" ht="13.5" x14ac:dyDescent="0.25">
      <c r="B15" s="161" t="s">
        <v>139</v>
      </c>
      <c r="C15" s="157">
        <v>765303.3</v>
      </c>
      <c r="D15" s="158">
        <v>624646.5</v>
      </c>
      <c r="E15" s="159">
        <f t="shared" si="0"/>
        <v>-0.18379222982574364</v>
      </c>
    </row>
    <row r="16" spans="2:15" ht="13.5" x14ac:dyDescent="0.25">
      <c r="B16" s="160" t="s">
        <v>32</v>
      </c>
      <c r="C16" s="157">
        <v>557071.19999999995</v>
      </c>
      <c r="D16" s="158">
        <v>519671.6</v>
      </c>
      <c r="E16" s="159">
        <f t="shared" si="0"/>
        <v>-6.713612191762916E-2</v>
      </c>
    </row>
    <row r="17" spans="2:7" ht="13.5" x14ac:dyDescent="0.25">
      <c r="B17" s="161" t="s">
        <v>138</v>
      </c>
      <c r="C17" s="157">
        <v>29206.3</v>
      </c>
      <c r="D17" s="158">
        <v>23089.8</v>
      </c>
      <c r="E17" s="159">
        <f>+(D17-C17)/C17</f>
        <v>-0.209423994138251</v>
      </c>
    </row>
    <row r="18" spans="2:7" ht="15" customHeight="1" x14ac:dyDescent="0.25">
      <c r="B18" s="162"/>
      <c r="C18" s="163"/>
      <c r="D18" s="163"/>
    </row>
    <row r="19" spans="2:7" ht="15.75" x14ac:dyDescent="0.25">
      <c r="B19" s="188" t="s">
        <v>218</v>
      </c>
      <c r="C19" s="188"/>
      <c r="D19" s="188"/>
      <c r="E19" s="188"/>
      <c r="F19" s="188"/>
      <c r="G19" s="188"/>
    </row>
    <row r="20" spans="2:7" ht="13.5" x14ac:dyDescent="0.25">
      <c r="B20" s="1" t="s">
        <v>219</v>
      </c>
    </row>
    <row r="22" spans="2:7" ht="15" customHeight="1" x14ac:dyDescent="0.25">
      <c r="B22" s="1" t="s">
        <v>119</v>
      </c>
    </row>
    <row r="23" spans="2:7" ht="15" customHeight="1" x14ac:dyDescent="0.3">
      <c r="B23" s="27" t="s">
        <v>158</v>
      </c>
    </row>
  </sheetData>
  <mergeCells count="5">
    <mergeCell ref="B8:F8"/>
    <mergeCell ref="B19:G19"/>
    <mergeCell ref="B11:F11"/>
    <mergeCell ref="B10:F10"/>
    <mergeCell ref="B9:F9"/>
  </mergeCells>
  <hyperlinks>
    <hyperlink ref="B23" r:id="rId1" xr:uid="{00000000-0004-0000-0900-000000000000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/>
  <dimension ref="B7:J1002"/>
  <sheetViews>
    <sheetView showGridLines="0" zoomScaleNormal="100" workbookViewId="0">
      <selection activeCell="B19" sqref="B19"/>
    </sheetView>
  </sheetViews>
  <sheetFormatPr baseColWidth="10" defaultColWidth="14.42578125" defaultRowHeight="15" customHeight="1" x14ac:dyDescent="0.25"/>
  <cols>
    <col min="1" max="1" width="14.42578125" style="1"/>
    <col min="2" max="2" width="30.7109375" style="1" customWidth="1"/>
    <col min="3" max="4" width="19.85546875" style="1" customWidth="1"/>
    <col min="5" max="5" width="22.5703125" style="1" customWidth="1"/>
    <col min="6" max="6" width="17.28515625" style="1" customWidth="1"/>
    <col min="7" max="7" width="43.28515625" style="1" customWidth="1"/>
    <col min="8" max="9" width="26.140625" style="1" customWidth="1"/>
    <col min="10" max="10" width="18.140625" style="1" customWidth="1"/>
    <col min="11" max="11" width="10.7109375" style="1" customWidth="1"/>
    <col min="12" max="12" width="18.5703125" style="1" customWidth="1"/>
    <col min="13" max="24" width="10.7109375" style="1" customWidth="1"/>
    <col min="25" max="16384" width="14.42578125" style="1"/>
  </cols>
  <sheetData>
    <row r="7" spans="2:9" ht="13.5" x14ac:dyDescent="0.25">
      <c r="B7" s="181" t="s">
        <v>29</v>
      </c>
      <c r="C7" s="181"/>
      <c r="D7" s="181"/>
      <c r="E7" s="164"/>
    </row>
    <row r="8" spans="2:9" ht="13.5" x14ac:dyDescent="0.25">
      <c r="B8" s="165" t="s">
        <v>28</v>
      </c>
      <c r="E8" s="65"/>
    </row>
    <row r="9" spans="2:9" ht="13.5" x14ac:dyDescent="0.25">
      <c r="B9" s="188" t="s">
        <v>164</v>
      </c>
      <c r="C9" s="188"/>
      <c r="D9" s="188"/>
      <c r="E9" s="188"/>
      <c r="F9" s="188"/>
    </row>
    <row r="10" spans="2:9" ht="13.5" x14ac:dyDescent="0.25">
      <c r="B10" s="199" t="s">
        <v>0</v>
      </c>
      <c r="C10" s="199"/>
      <c r="D10" s="199"/>
    </row>
    <row r="11" spans="2:9" ht="40.5" x14ac:dyDescent="0.25">
      <c r="B11" s="38" t="s">
        <v>1</v>
      </c>
      <c r="C11" s="38" t="s">
        <v>159</v>
      </c>
      <c r="D11" s="38" t="s">
        <v>30</v>
      </c>
      <c r="E11" s="25"/>
    </row>
    <row r="12" spans="2:9" ht="15.75" x14ac:dyDescent="0.25">
      <c r="B12" s="172" t="s">
        <v>220</v>
      </c>
      <c r="C12" s="173">
        <v>852716000</v>
      </c>
      <c r="D12" s="174"/>
    </row>
    <row r="13" spans="2:9" ht="13.5" x14ac:dyDescent="0.25">
      <c r="B13" s="175" t="s">
        <v>31</v>
      </c>
      <c r="C13" s="176">
        <f>+C14+C15+C16</f>
        <v>6790106.6999999993</v>
      </c>
      <c r="D13" s="177">
        <f>C13/$C$12</f>
        <v>7.9629169618020534E-3</v>
      </c>
      <c r="G13" s="18"/>
      <c r="H13" s="18"/>
      <c r="I13" s="18"/>
    </row>
    <row r="14" spans="2:9" ht="13.5" x14ac:dyDescent="0.25">
      <c r="B14" s="161" t="s">
        <v>140</v>
      </c>
      <c r="C14" s="158">
        <v>5645788.5999999996</v>
      </c>
      <c r="D14" s="178">
        <f>C14/$C$12</f>
        <v>6.6209483579527063E-3</v>
      </c>
      <c r="G14" s="166"/>
      <c r="H14" s="166"/>
      <c r="I14" s="12"/>
    </row>
    <row r="15" spans="2:9" ht="13.5" x14ac:dyDescent="0.25">
      <c r="B15" s="161" t="s">
        <v>139</v>
      </c>
      <c r="C15" s="158">
        <v>624646.5</v>
      </c>
      <c r="D15" s="178">
        <f>C15/$C$12</f>
        <v>7.3253756233024824E-4</v>
      </c>
    </row>
    <row r="16" spans="2:9" ht="13.5" x14ac:dyDescent="0.25">
      <c r="B16" s="161" t="s">
        <v>32</v>
      </c>
      <c r="C16" s="158">
        <v>519671.6</v>
      </c>
      <c r="D16" s="178">
        <f>C16/$C$12</f>
        <v>6.0943104151909894E-4</v>
      </c>
    </row>
    <row r="17" spans="2:10" ht="15.75" x14ac:dyDescent="0.25">
      <c r="B17" s="167" t="s">
        <v>203</v>
      </c>
      <c r="C17" s="168"/>
      <c r="D17" s="168"/>
      <c r="E17" s="18"/>
    </row>
    <row r="18" spans="2:10" ht="15" customHeight="1" x14ac:dyDescent="0.25">
      <c r="B18" s="1" t="s">
        <v>221</v>
      </c>
      <c r="J18" s="12"/>
    </row>
    <row r="19" spans="2:10" ht="15" customHeight="1" x14ac:dyDescent="0.25">
      <c r="E19" s="169"/>
    </row>
    <row r="20" spans="2:10" ht="27" x14ac:dyDescent="0.25">
      <c r="B20" s="38" t="s">
        <v>83</v>
      </c>
      <c r="C20" s="38" t="s">
        <v>104</v>
      </c>
    </row>
    <row r="21" spans="2:10" ht="13.5" x14ac:dyDescent="0.25">
      <c r="B21" s="33" t="s">
        <v>84</v>
      </c>
      <c r="C21" s="30">
        <v>6154.1</v>
      </c>
    </row>
    <row r="22" spans="2:10" ht="13.5" x14ac:dyDescent="0.25">
      <c r="B22" s="33" t="s">
        <v>85</v>
      </c>
      <c r="C22" s="30">
        <v>16935.7</v>
      </c>
    </row>
    <row r="23" spans="2:10" ht="13.5" x14ac:dyDescent="0.25">
      <c r="B23" s="33" t="s">
        <v>80</v>
      </c>
      <c r="C23" s="30">
        <f>+C21+C22</f>
        <v>23089.800000000003</v>
      </c>
      <c r="E23" s="170"/>
      <c r="F23" s="12"/>
    </row>
    <row r="24" spans="2:10" ht="26.25" customHeight="1" x14ac:dyDescent="0.25">
      <c r="F24" s="12"/>
    </row>
    <row r="25" spans="2:10" ht="22.5" customHeight="1" x14ac:dyDescent="0.25">
      <c r="B25" s="1" t="s">
        <v>119</v>
      </c>
    </row>
    <row r="26" spans="2:10" ht="20.25" customHeight="1" x14ac:dyDescent="0.3">
      <c r="B26" s="27" t="s">
        <v>158</v>
      </c>
    </row>
    <row r="27" spans="2:10" ht="23.25" customHeight="1" x14ac:dyDescent="0.25">
      <c r="G27" s="171"/>
      <c r="H27" s="18"/>
    </row>
    <row r="28" spans="2:10" ht="22.5" customHeight="1" x14ac:dyDescent="0.25">
      <c r="F28" s="18"/>
      <c r="H28" s="171"/>
    </row>
    <row r="29" spans="2:10" ht="24" customHeight="1" x14ac:dyDescent="0.25"/>
    <row r="30" spans="2:10" ht="19.5" customHeight="1" x14ac:dyDescent="0.25"/>
    <row r="31" spans="2:10" ht="23.25" customHeight="1" x14ac:dyDescent="0.25"/>
    <row r="32" spans="2:10" ht="29.25" customHeight="1" x14ac:dyDescent="0.25"/>
    <row r="33" ht="30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mergeCells count="3">
    <mergeCell ref="B10:D10"/>
    <mergeCell ref="B7:D7"/>
    <mergeCell ref="B9:F9"/>
  </mergeCells>
  <hyperlinks>
    <hyperlink ref="B26" r:id="rId1" xr:uid="{00000000-0004-0000-0A00-000000000000}"/>
  </hyperlinks>
  <pageMargins left="0.7" right="0.7" top="0.75" bottom="0.75" header="0" footer="0"/>
  <pageSetup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7:G993"/>
  <sheetViews>
    <sheetView showGridLines="0" zoomScale="98" zoomScaleNormal="98" workbookViewId="0">
      <selection activeCell="E12" sqref="E12"/>
    </sheetView>
  </sheetViews>
  <sheetFormatPr baseColWidth="10" defaultColWidth="14.42578125" defaultRowHeight="15" customHeight="1" x14ac:dyDescent="0.3"/>
  <cols>
    <col min="1" max="1" width="14.42578125" style="1"/>
    <col min="2" max="2" width="53.140625" style="1" customWidth="1"/>
    <col min="3" max="4" width="24.85546875" style="1" bestFit="1" customWidth="1"/>
    <col min="5" max="5" width="12.28515625" style="7" customWidth="1"/>
    <col min="6" max="6" width="15.140625" style="7" customWidth="1"/>
    <col min="7" max="7" width="20.5703125" style="8" customWidth="1"/>
    <col min="8" max="8" width="17.42578125" style="1" customWidth="1"/>
    <col min="9" max="19" width="10.7109375" style="1" customWidth="1"/>
    <col min="20" max="16384" width="14.42578125" style="1"/>
  </cols>
  <sheetData>
    <row r="7" spans="2:7" ht="15" customHeight="1" x14ac:dyDescent="0.3">
      <c r="B7" s="181" t="s">
        <v>113</v>
      </c>
      <c r="C7" s="181"/>
      <c r="D7" s="181"/>
      <c r="E7" s="181"/>
    </row>
    <row r="8" spans="2:7" ht="16.5" customHeight="1" x14ac:dyDescent="0.3">
      <c r="B8" s="181" t="s">
        <v>193</v>
      </c>
      <c r="C8" s="181"/>
      <c r="D8" s="181"/>
      <c r="E8" s="181"/>
      <c r="F8" s="8"/>
    </row>
    <row r="9" spans="2:7" ht="16.5" x14ac:dyDescent="0.3">
      <c r="B9" s="183" t="s">
        <v>182</v>
      </c>
      <c r="C9" s="183"/>
      <c r="D9" s="183"/>
      <c r="E9" s="183"/>
      <c r="F9" s="9"/>
    </row>
    <row r="10" spans="2:7" ht="16.5" x14ac:dyDescent="0.3">
      <c r="B10" s="184" t="s">
        <v>0</v>
      </c>
      <c r="C10" s="184"/>
      <c r="D10" s="184"/>
      <c r="E10" s="184"/>
    </row>
    <row r="11" spans="2:7" ht="27" x14ac:dyDescent="0.3">
      <c r="B11" s="38" t="s">
        <v>1</v>
      </c>
      <c r="C11" s="38" t="s">
        <v>165</v>
      </c>
      <c r="D11" s="38" t="s">
        <v>166</v>
      </c>
      <c r="E11" s="38" t="s">
        <v>209</v>
      </c>
      <c r="F11" s="38" t="s">
        <v>3</v>
      </c>
    </row>
    <row r="12" spans="2:7" ht="16.5" x14ac:dyDescent="0.3">
      <c r="B12" s="13" t="s">
        <v>4</v>
      </c>
      <c r="C12" s="10">
        <f>+C13+C22</f>
        <v>104240496.73369999</v>
      </c>
      <c r="D12" s="10">
        <f>+D13+D22+D27</f>
        <v>106683429.09182999</v>
      </c>
      <c r="E12" s="14">
        <f>((D12-C12)/(C12))</f>
        <v>2.3435540261966304E-2</v>
      </c>
      <c r="F12" s="43">
        <v>1</v>
      </c>
      <c r="G12" s="11"/>
    </row>
    <row r="13" spans="2:7" ht="16.5" x14ac:dyDescent="0.3">
      <c r="B13" s="13" t="s">
        <v>92</v>
      </c>
      <c r="C13" s="10">
        <f>+SUM(C14:C21)</f>
        <v>59135139.626999989</v>
      </c>
      <c r="D13" s="10">
        <f>+SUM(D14:D21)</f>
        <v>60437104.467989996</v>
      </c>
      <c r="E13" s="14">
        <f>((D13-C13)/(C13))</f>
        <v>2.2016771232845019E-2</v>
      </c>
      <c r="F13" s="15">
        <f>D13/$D$12</f>
        <v>0.56650882880758824</v>
      </c>
    </row>
    <row r="14" spans="2:7" ht="16.5" x14ac:dyDescent="0.3">
      <c r="B14" s="13" t="s">
        <v>5</v>
      </c>
      <c r="C14" s="10">
        <v>42780509.917999998</v>
      </c>
      <c r="D14" s="10">
        <v>45091164.162</v>
      </c>
      <c r="E14" s="14">
        <f>((D14-C14)/(C14))</f>
        <v>5.4011844375604079E-2</v>
      </c>
      <c r="F14" s="15">
        <f t="shared" ref="F14:F21" si="0">D14/$D$13</f>
        <v>0.74608412429622861</v>
      </c>
    </row>
    <row r="15" spans="2:7" ht="16.5" x14ac:dyDescent="0.3">
      <c r="B15" s="13" t="s">
        <v>167</v>
      </c>
      <c r="C15" s="10">
        <v>6157281.051</v>
      </c>
      <c r="D15" s="10">
        <v>6727870.8487299997</v>
      </c>
      <c r="E15" s="14">
        <f t="shared" ref="E15:E25" si="1">((D15-C15)/(C15))</f>
        <v>9.2669116937147231E-2</v>
      </c>
      <c r="F15" s="15">
        <f t="shared" si="0"/>
        <v>0.11132020483035153</v>
      </c>
      <c r="G15" s="16"/>
    </row>
    <row r="16" spans="2:7" ht="16.5" x14ac:dyDescent="0.3">
      <c r="B16" s="13" t="s">
        <v>168</v>
      </c>
      <c r="C16" s="10">
        <v>2632105.5380000002</v>
      </c>
      <c r="D16" s="10">
        <v>2857271.0360100004</v>
      </c>
      <c r="E16" s="14">
        <f t="shared" si="1"/>
        <v>8.5545771155168704E-2</v>
      </c>
      <c r="F16" s="15">
        <f t="shared" si="0"/>
        <v>4.7276769149708853E-2</v>
      </c>
    </row>
    <row r="17" spans="2:7" ht="13.5" x14ac:dyDescent="0.25">
      <c r="B17" s="13" t="s">
        <v>169</v>
      </c>
      <c r="C17" s="10">
        <v>4240308.267</v>
      </c>
      <c r="D17" s="10">
        <v>2627569.8209699998</v>
      </c>
      <c r="E17" s="14">
        <f>((D17-C17)/(C17))</f>
        <v>-0.38033518897224089</v>
      </c>
      <c r="F17" s="15">
        <f t="shared" si="0"/>
        <v>4.34761036965573E-2</v>
      </c>
      <c r="G17" s="1"/>
    </row>
    <row r="18" spans="2:7" ht="29.25" customHeight="1" x14ac:dyDescent="0.3">
      <c r="B18" s="17" t="s">
        <v>170</v>
      </c>
      <c r="C18" s="10">
        <v>1444583.9909999999</v>
      </c>
      <c r="D18" s="10">
        <v>1579364.4847800001</v>
      </c>
      <c r="E18" s="14">
        <f>((D18-C18)/(C18))</f>
        <v>9.330055892887168E-2</v>
      </c>
      <c r="F18" s="15">
        <f t="shared" si="0"/>
        <v>2.6132365186629633E-2</v>
      </c>
    </row>
    <row r="19" spans="2:7" ht="16.5" x14ac:dyDescent="0.3">
      <c r="B19" s="13" t="s">
        <v>171</v>
      </c>
      <c r="C19" s="10">
        <v>1079205.246</v>
      </c>
      <c r="D19" s="10">
        <v>817632.27409000008</v>
      </c>
      <c r="E19" s="14">
        <f t="shared" si="1"/>
        <v>-0.24237555634528482</v>
      </c>
      <c r="F19" s="15">
        <f t="shared" si="0"/>
        <v>1.3528647364683927E-2</v>
      </c>
    </row>
    <row r="20" spans="2:7" ht="16.5" x14ac:dyDescent="0.3">
      <c r="B20" s="13" t="s">
        <v>172</v>
      </c>
      <c r="C20" s="10">
        <v>411447.73499999999</v>
      </c>
      <c r="D20" s="10">
        <v>382932.16657</v>
      </c>
      <c r="E20" s="14">
        <f t="shared" si="1"/>
        <v>-6.9305445149673711E-2</v>
      </c>
      <c r="F20" s="15">
        <f t="shared" si="0"/>
        <v>6.3360442221850125E-3</v>
      </c>
    </row>
    <row r="21" spans="2:7" ht="16.5" x14ac:dyDescent="0.3">
      <c r="B21" s="13" t="s">
        <v>173</v>
      </c>
      <c r="C21" s="10">
        <v>389697.88099999999</v>
      </c>
      <c r="D21" s="10">
        <v>353299.67483999999</v>
      </c>
      <c r="E21" s="14">
        <f t="shared" si="1"/>
        <v>-9.3401088213769384E-2</v>
      </c>
      <c r="F21" s="15">
        <f t="shared" si="0"/>
        <v>5.8457412536552312E-3</v>
      </c>
    </row>
    <row r="22" spans="2:7" ht="16.5" x14ac:dyDescent="0.3">
      <c r="B22" s="13" t="s">
        <v>93</v>
      </c>
      <c r="C22" s="10">
        <f>+C23+C24+C25+C26</f>
        <v>45105357.106700003</v>
      </c>
      <c r="D22" s="10">
        <f>+D23+D24+D25+D26</f>
        <v>44246324.623839997</v>
      </c>
      <c r="E22" s="14">
        <f>((D22-C22)/(C22))</f>
        <v>-1.9045021211735506E-2</v>
      </c>
      <c r="F22" s="44">
        <f>D22/$D$12</f>
        <v>0.41474411724949384</v>
      </c>
    </row>
    <row r="23" spans="2:7" ht="16.5" x14ac:dyDescent="0.3">
      <c r="B23" s="13" t="s">
        <v>174</v>
      </c>
      <c r="C23" s="10">
        <v>36048607.466339998</v>
      </c>
      <c r="D23" s="10">
        <v>35496751.792559996</v>
      </c>
      <c r="E23" s="14">
        <f t="shared" si="1"/>
        <v>-1.5308654413219458E-2</v>
      </c>
      <c r="F23" s="15">
        <f>D23/$D$22</f>
        <v>0.80225311580872605</v>
      </c>
    </row>
    <row r="24" spans="2:7" ht="16.5" x14ac:dyDescent="0.3">
      <c r="B24" s="13" t="s">
        <v>172</v>
      </c>
      <c r="C24" s="10">
        <v>8859460.4928799998</v>
      </c>
      <c r="D24" s="10">
        <v>8630654.2486800011</v>
      </c>
      <c r="E24" s="14">
        <f>((D24-C24)/(C24))</f>
        <v>-2.5826205149160186E-2</v>
      </c>
      <c r="F24" s="15">
        <f>D24/$D$22</f>
        <v>0.1950592353614336</v>
      </c>
    </row>
    <row r="25" spans="2:7" ht="14.25" customHeight="1" x14ac:dyDescent="0.3">
      <c r="B25" s="13" t="s">
        <v>175</v>
      </c>
      <c r="C25" s="10">
        <v>133086.53748999999</v>
      </c>
      <c r="D25" s="10">
        <v>84506.330390000003</v>
      </c>
      <c r="E25" s="14">
        <f t="shared" si="1"/>
        <v>-0.36502720723086107</v>
      </c>
      <c r="F25" s="15">
        <f t="shared" ref="F25:F26" si="2">D25/$D$22</f>
        <v>1.9099062150004624E-3</v>
      </c>
    </row>
    <row r="26" spans="2:7" ht="16.5" x14ac:dyDescent="0.3">
      <c r="B26" s="19" t="s">
        <v>176</v>
      </c>
      <c r="C26" s="20">
        <v>64202.609990000004</v>
      </c>
      <c r="D26" s="20">
        <v>34412.252209999999</v>
      </c>
      <c r="E26" s="21">
        <f>((D26-C26)/(C26))</f>
        <v>-0.46400540078728975</v>
      </c>
      <c r="F26" s="22">
        <f t="shared" si="2"/>
        <v>7.7774261483989156E-4</v>
      </c>
    </row>
    <row r="27" spans="2:7" ht="16.5" x14ac:dyDescent="0.3">
      <c r="B27" s="19" t="s">
        <v>160</v>
      </c>
      <c r="C27" s="20">
        <v>0</v>
      </c>
      <c r="D27" s="20">
        <v>2000000</v>
      </c>
      <c r="E27" s="21">
        <v>1</v>
      </c>
      <c r="F27" s="22">
        <f>D27/$D$22</f>
        <v>4.5201494519669018E-2</v>
      </c>
    </row>
    <row r="28" spans="2:7" ht="16.5" x14ac:dyDescent="0.3">
      <c r="B28" s="13" t="s">
        <v>160</v>
      </c>
      <c r="C28" s="10">
        <v>0</v>
      </c>
      <c r="D28" s="10">
        <v>2000000</v>
      </c>
      <c r="E28" s="14">
        <v>1</v>
      </c>
      <c r="F28" s="23">
        <f>D28/D27</f>
        <v>1</v>
      </c>
    </row>
    <row r="29" spans="2:7" ht="16.5" x14ac:dyDescent="0.3">
      <c r="B29" s="182" t="s">
        <v>208</v>
      </c>
      <c r="C29" s="182"/>
      <c r="D29" s="182"/>
      <c r="E29" s="182"/>
      <c r="F29" s="24"/>
    </row>
    <row r="30" spans="2:7" ht="15.75" customHeight="1" x14ac:dyDescent="0.3">
      <c r="D30" s="25"/>
      <c r="F30" s="26"/>
    </row>
    <row r="31" spans="2:7" ht="15.75" customHeight="1" x14ac:dyDescent="0.3">
      <c r="B31" s="1" t="s">
        <v>119</v>
      </c>
      <c r="E31" s="1"/>
      <c r="F31" s="1"/>
    </row>
    <row r="32" spans="2:7" ht="15.75" customHeight="1" x14ac:dyDescent="0.3">
      <c r="B32" s="27" t="s">
        <v>161</v>
      </c>
      <c r="E32" s="1"/>
      <c r="F32" s="1"/>
    </row>
    <row r="33" spans="2:6" ht="15.75" customHeight="1" x14ac:dyDescent="0.3">
      <c r="E33" s="1"/>
      <c r="F33" s="1"/>
    </row>
    <row r="34" spans="2:6" ht="15.75" customHeight="1" x14ac:dyDescent="0.3">
      <c r="B34" s="45" t="s">
        <v>110</v>
      </c>
      <c r="C34" s="46" t="s">
        <v>103</v>
      </c>
      <c r="D34" s="46" t="s">
        <v>104</v>
      </c>
    </row>
    <row r="35" spans="2:6" ht="15.75" customHeight="1" x14ac:dyDescent="0.3">
      <c r="B35" s="28" t="s">
        <v>134</v>
      </c>
      <c r="C35" s="29">
        <v>126223049548</v>
      </c>
      <c r="D35" s="30">
        <f>+C35/1000</f>
        <v>126223049.54799999</v>
      </c>
    </row>
    <row r="36" spans="2:6" ht="15.75" customHeight="1" x14ac:dyDescent="0.3">
      <c r="B36" s="28" t="s">
        <v>135</v>
      </c>
      <c r="C36" s="29">
        <v>121468667041</v>
      </c>
      <c r="D36" s="30">
        <f>+C36/1000</f>
        <v>121468667.04099999</v>
      </c>
    </row>
    <row r="37" spans="2:6" ht="15.75" customHeight="1" x14ac:dyDescent="0.3">
      <c r="B37" s="1" t="s">
        <v>120</v>
      </c>
      <c r="D37" s="7"/>
    </row>
    <row r="38" spans="2:6" ht="15.75" customHeight="1" x14ac:dyDescent="0.3">
      <c r="B38" s="7"/>
      <c r="C38" s="31"/>
      <c r="D38" s="7"/>
    </row>
    <row r="39" spans="2:6" ht="15.75" customHeight="1" x14ac:dyDescent="0.3"/>
    <row r="40" spans="2:6" ht="15.75" customHeight="1" x14ac:dyDescent="0.3">
      <c r="B40" s="1" t="s">
        <v>119</v>
      </c>
    </row>
    <row r="41" spans="2:6" ht="15.75" customHeight="1" x14ac:dyDescent="0.3">
      <c r="B41" s="27" t="s">
        <v>122</v>
      </c>
    </row>
    <row r="42" spans="2:6" ht="15.75" customHeight="1" x14ac:dyDescent="0.3"/>
    <row r="43" spans="2:6" ht="15.75" customHeight="1" x14ac:dyDescent="0.3"/>
    <row r="44" spans="2:6" ht="15.75" customHeight="1" x14ac:dyDescent="0.3"/>
    <row r="45" spans="2:6" ht="15.75" customHeight="1" x14ac:dyDescent="0.3">
      <c r="B45" s="47" t="s">
        <v>87</v>
      </c>
      <c r="C45" s="32"/>
      <c r="E45" s="1"/>
    </row>
    <row r="46" spans="2:6" ht="29.25" customHeight="1" x14ac:dyDescent="0.3">
      <c r="B46" s="36" t="s">
        <v>86</v>
      </c>
      <c r="C46" s="37">
        <v>2024</v>
      </c>
      <c r="D46" s="37">
        <v>2025</v>
      </c>
      <c r="E46" s="38" t="s">
        <v>2</v>
      </c>
    </row>
    <row r="47" spans="2:6" ht="27" x14ac:dyDescent="0.3">
      <c r="B47" s="40" t="s">
        <v>137</v>
      </c>
      <c r="C47" s="41">
        <f>C17+C19+C21+C20</f>
        <v>6120659.1290000007</v>
      </c>
      <c r="D47" s="41">
        <f>D17+D19+D21+D20</f>
        <v>4181433.9364699996</v>
      </c>
      <c r="E47" s="42">
        <f>((D47-C47)/(C47))</f>
        <v>-0.31683273837973619</v>
      </c>
    </row>
    <row r="48" spans="2:6" ht="15.75" customHeight="1" x14ac:dyDescent="0.3">
      <c r="B48" s="32"/>
      <c r="C48" s="32"/>
      <c r="E48" s="1"/>
    </row>
    <row r="49" spans="2:5" ht="15.75" customHeight="1" x14ac:dyDescent="0.3">
      <c r="B49" s="47" t="s">
        <v>6</v>
      </c>
      <c r="C49" s="32"/>
      <c r="E49" s="1"/>
    </row>
    <row r="50" spans="2:5" ht="24.75" customHeight="1" x14ac:dyDescent="0.3">
      <c r="B50" s="37" t="s">
        <v>86</v>
      </c>
      <c r="C50" s="37">
        <v>2024</v>
      </c>
      <c r="D50" s="37">
        <v>2025</v>
      </c>
      <c r="E50" s="38" t="s">
        <v>2</v>
      </c>
    </row>
    <row r="51" spans="2:5" ht="33.75" customHeight="1" x14ac:dyDescent="0.3">
      <c r="B51" s="33" t="s">
        <v>88</v>
      </c>
      <c r="C51" s="34">
        <f>SUM(C25:C26)</f>
        <v>197289.14747999999</v>
      </c>
      <c r="D51" s="34">
        <f>SUM(D25:D26)</f>
        <v>118918.58259999999</v>
      </c>
      <c r="E51" s="39">
        <f>((D51-C51)/(C51))</f>
        <v>-0.39723708009810693</v>
      </c>
    </row>
    <row r="52" spans="2:5" ht="15.75" customHeight="1" x14ac:dyDescent="0.3"/>
    <row r="53" spans="2:5" ht="15.75" customHeight="1" x14ac:dyDescent="0.3"/>
    <row r="54" spans="2:5" ht="15.75" customHeight="1" x14ac:dyDescent="0.3"/>
    <row r="55" spans="2:5" ht="15.75" customHeight="1" x14ac:dyDescent="0.3"/>
    <row r="56" spans="2:5" ht="15.75" customHeight="1" x14ac:dyDescent="0.3"/>
    <row r="57" spans="2:5" ht="15.75" customHeight="1" x14ac:dyDescent="0.3"/>
    <row r="58" spans="2:5" ht="15.75" customHeight="1" x14ac:dyDescent="0.3"/>
    <row r="59" spans="2:5" ht="15.75" customHeight="1" x14ac:dyDescent="0.3"/>
    <row r="60" spans="2:5" ht="15.75" customHeight="1" x14ac:dyDescent="0.3"/>
    <row r="61" spans="2:5" ht="15.75" customHeight="1" x14ac:dyDescent="0.3"/>
    <row r="62" spans="2:5" ht="15.75" customHeight="1" x14ac:dyDescent="0.3"/>
    <row r="63" spans="2:5" ht="15.75" customHeight="1" x14ac:dyDescent="0.3"/>
    <row r="64" spans="2: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</sheetData>
  <mergeCells count="5">
    <mergeCell ref="B7:E7"/>
    <mergeCell ref="B8:E8"/>
    <mergeCell ref="B29:E29"/>
    <mergeCell ref="B9:E9"/>
    <mergeCell ref="B10:E10"/>
  </mergeCells>
  <phoneticPr fontId="6" type="noConversion"/>
  <hyperlinks>
    <hyperlink ref="B41" r:id="rId1" xr:uid="{00000000-0004-0000-0100-000000000000}"/>
    <hyperlink ref="B32" r:id="rId2" xr:uid="{00000000-0004-0000-0100-000001000000}"/>
  </hyperlinks>
  <pageMargins left="0.7" right="0.7" top="0.75" bottom="0.75" header="0" footer="0"/>
  <pageSetup scale="65" orientation="landscape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7"/>
  <sheetViews>
    <sheetView workbookViewId="0">
      <selection activeCell="B18" sqref="B18"/>
    </sheetView>
  </sheetViews>
  <sheetFormatPr baseColWidth="10" defaultRowHeight="13.5" x14ac:dyDescent="0.25"/>
  <cols>
    <col min="1" max="1" width="11.42578125" style="48"/>
    <col min="2" max="2" width="63" style="48" bestFit="1" customWidth="1"/>
    <col min="3" max="4" width="11.42578125" style="48"/>
    <col min="5" max="5" width="11.28515625" style="48" bestFit="1" customWidth="1"/>
    <col min="6" max="16384" width="11.42578125" style="48"/>
  </cols>
  <sheetData>
    <row r="1" spans="1:5" x14ac:dyDescent="0.25">
      <c r="A1" s="48" t="s">
        <v>205</v>
      </c>
    </row>
    <row r="7" spans="1:5" x14ac:dyDescent="0.25">
      <c r="B7" s="48" t="s">
        <v>115</v>
      </c>
    </row>
    <row r="8" spans="1:5" x14ac:dyDescent="0.25">
      <c r="B8" s="48" t="s">
        <v>194</v>
      </c>
    </row>
    <row r="9" spans="1:5" x14ac:dyDescent="0.25">
      <c r="B9" s="48" t="s">
        <v>195</v>
      </c>
    </row>
    <row r="10" spans="1:5" x14ac:dyDescent="0.25">
      <c r="B10" s="48" t="s">
        <v>196</v>
      </c>
      <c r="C10" s="185"/>
      <c r="D10" s="185"/>
    </row>
    <row r="11" spans="1:5" ht="27" x14ac:dyDescent="0.25">
      <c r="B11" s="49" t="s">
        <v>123</v>
      </c>
      <c r="C11" s="49">
        <v>2025</v>
      </c>
      <c r="D11" s="49">
        <v>2024</v>
      </c>
      <c r="E11" s="49" t="s">
        <v>136</v>
      </c>
    </row>
    <row r="12" spans="1:5" x14ac:dyDescent="0.25">
      <c r="B12" s="50" t="s">
        <v>124</v>
      </c>
      <c r="C12" s="51">
        <v>0.29589461221460234</v>
      </c>
      <c r="D12" s="51">
        <v>0.30818611125875262</v>
      </c>
      <c r="E12" s="51">
        <v>-1.2291499044150278E-2</v>
      </c>
    </row>
    <row r="13" spans="1:5" x14ac:dyDescent="0.25">
      <c r="B13" s="50" t="s">
        <v>125</v>
      </c>
      <c r="C13" s="51">
        <v>0.56953669568688603</v>
      </c>
      <c r="D13" s="51">
        <v>0.60752231788171018</v>
      </c>
      <c r="E13" s="51">
        <v>-3.7985622194824153E-2</v>
      </c>
    </row>
    <row r="14" spans="1:5" x14ac:dyDescent="0.25">
      <c r="B14" s="28" t="s">
        <v>126</v>
      </c>
      <c r="C14" s="52">
        <f>+'Cuadro 1'!D12/'Cuadro 1'!D35</f>
        <v>0.84519768357569669</v>
      </c>
      <c r="D14" s="52">
        <f>+'Cuadro 1'!C12/'Cuadro 1'!D36</f>
        <v>0.8581677832894562</v>
      </c>
      <c r="E14" s="53">
        <f>C14-D14</f>
        <v>-1.2970099713759509E-2</v>
      </c>
    </row>
    <row r="15" spans="1:5" x14ac:dyDescent="0.25">
      <c r="B15" s="50" t="s">
        <v>127</v>
      </c>
      <c r="C15" s="54">
        <f>1-C14</f>
        <v>0.15480231642430331</v>
      </c>
      <c r="D15" s="50"/>
      <c r="E15" s="50"/>
    </row>
    <row r="17" spans="2:2" x14ac:dyDescent="0.25">
      <c r="B17" s="48" t="s">
        <v>210</v>
      </c>
    </row>
  </sheetData>
  <mergeCells count="1">
    <mergeCell ref="C10:D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B8:N1006"/>
  <sheetViews>
    <sheetView showGridLines="0" workbookViewId="0">
      <selection activeCell="E12" sqref="E12"/>
    </sheetView>
  </sheetViews>
  <sheetFormatPr baseColWidth="10" defaultColWidth="14.42578125" defaultRowHeight="15" customHeight="1" x14ac:dyDescent="0.25"/>
  <cols>
    <col min="1" max="1" width="14.42578125" style="1"/>
    <col min="2" max="2" width="22" style="1" customWidth="1"/>
    <col min="3" max="3" width="18.5703125" style="1" customWidth="1"/>
    <col min="4" max="4" width="20.5703125" style="1" bestFit="1" customWidth="1"/>
    <col min="5" max="5" width="12.140625" style="7" customWidth="1"/>
    <col min="6" max="6" width="14.42578125" style="7" customWidth="1"/>
    <col min="7" max="12" width="10.7109375" style="1" customWidth="1"/>
    <col min="13" max="13" width="17.140625" style="1" bestFit="1" customWidth="1"/>
    <col min="14" max="14" width="18.5703125" style="1" bestFit="1" customWidth="1"/>
    <col min="15" max="27" width="10.7109375" style="1" customWidth="1"/>
    <col min="28" max="16384" width="14.42578125" style="1"/>
  </cols>
  <sheetData>
    <row r="8" spans="2:14" ht="13.5" x14ac:dyDescent="0.25">
      <c r="B8" s="7" t="s">
        <v>94</v>
      </c>
      <c r="C8" s="55"/>
      <c r="D8" s="55"/>
      <c r="E8" s="55"/>
      <c r="F8" s="1"/>
    </row>
    <row r="9" spans="2:14" ht="13.5" x14ac:dyDescent="0.25">
      <c r="B9" s="7" t="s">
        <v>182</v>
      </c>
      <c r="C9" s="55"/>
      <c r="D9" s="55"/>
      <c r="E9" s="55"/>
      <c r="F9" s="65"/>
    </row>
    <row r="10" spans="2:14" ht="13.5" x14ac:dyDescent="0.25">
      <c r="B10" s="56" t="s">
        <v>0</v>
      </c>
      <c r="C10" s="57"/>
      <c r="D10" s="57"/>
      <c r="E10" s="57"/>
      <c r="F10" s="1"/>
    </row>
    <row r="11" spans="2:14" ht="39" customHeight="1" x14ac:dyDescent="0.25">
      <c r="B11" s="38" t="s">
        <v>1</v>
      </c>
      <c r="C11" s="38" t="s">
        <v>177</v>
      </c>
      <c r="D11" s="38" t="s">
        <v>178</v>
      </c>
      <c r="E11" s="38" t="s">
        <v>212</v>
      </c>
      <c r="F11" s="38" t="s">
        <v>8</v>
      </c>
    </row>
    <row r="12" spans="2:14" ht="13.5" x14ac:dyDescent="0.25">
      <c r="B12" s="60" t="s">
        <v>9</v>
      </c>
      <c r="C12" s="61">
        <f>+C13+C14</f>
        <v>90223650.285860002</v>
      </c>
      <c r="D12" s="61">
        <f>+D13+D14</f>
        <v>90725118.203240007</v>
      </c>
      <c r="E12" s="58">
        <f>((D12-C12)/(C12))</f>
        <v>5.5580539669053495E-3</v>
      </c>
      <c r="F12" s="59">
        <f>D12/$D$12</f>
        <v>1</v>
      </c>
      <c r="N12" s="25"/>
    </row>
    <row r="13" spans="2:14" ht="13.5" x14ac:dyDescent="0.25">
      <c r="B13" s="60" t="s">
        <v>10</v>
      </c>
      <c r="C13" s="61">
        <v>43612932.819689997</v>
      </c>
      <c r="D13" s="61">
        <v>40935146.9705</v>
      </c>
      <c r="E13" s="58">
        <f>((D13-C13)/(C13))</f>
        <v>-6.139889422848107E-2</v>
      </c>
      <c r="F13" s="62">
        <f>D13/$D$12</f>
        <v>0.4511997094211348</v>
      </c>
      <c r="N13" s="25"/>
    </row>
    <row r="14" spans="2:14" ht="13.5" x14ac:dyDescent="0.25">
      <c r="B14" s="60" t="s">
        <v>11</v>
      </c>
      <c r="C14" s="61">
        <v>46610717.466170006</v>
      </c>
      <c r="D14" s="61">
        <v>49789971.23274</v>
      </c>
      <c r="E14" s="58">
        <f>((D14-C14)/(C14))</f>
        <v>6.8208642548304318E-2</v>
      </c>
      <c r="F14" s="58">
        <f>D14/$D$12</f>
        <v>0.54880029057886515</v>
      </c>
    </row>
    <row r="15" spans="2:14" ht="23.25" customHeight="1" x14ac:dyDescent="0.25">
      <c r="B15" s="63" t="s">
        <v>211</v>
      </c>
      <c r="C15" s="24"/>
      <c r="D15" s="24"/>
      <c r="E15" s="24"/>
      <c r="F15" s="24"/>
    </row>
    <row r="16" spans="2:14" ht="13.5" x14ac:dyDescent="0.25">
      <c r="B16" s="24"/>
      <c r="C16" s="24"/>
      <c r="D16" s="24"/>
      <c r="E16" s="24"/>
      <c r="F16" s="24"/>
    </row>
    <row r="17" spans="2:6" ht="13.5" x14ac:dyDescent="0.25">
      <c r="B17" s="186"/>
      <c r="C17" s="187"/>
      <c r="D17" s="187"/>
      <c r="E17" s="187"/>
      <c r="F17" s="187"/>
    </row>
    <row r="18" spans="2:6" ht="15" customHeight="1" x14ac:dyDescent="0.25">
      <c r="B18" s="1" t="s">
        <v>119</v>
      </c>
    </row>
    <row r="19" spans="2:6" ht="16.5" x14ac:dyDescent="0.3">
      <c r="B19" s="27" t="s">
        <v>162</v>
      </c>
      <c r="C19" s="32"/>
      <c r="D19" s="32"/>
    </row>
    <row r="20" spans="2:6" ht="13.5" x14ac:dyDescent="0.25">
      <c r="C20" s="32"/>
      <c r="D20" s="32"/>
    </row>
    <row r="21" spans="2:6" ht="13.5" x14ac:dyDescent="0.25">
      <c r="C21" s="32"/>
      <c r="D21" s="32"/>
    </row>
    <row r="27" spans="2:6" ht="15.75" customHeight="1" x14ac:dyDescent="0.25"/>
    <row r="28" spans="2:6" ht="15.75" customHeight="1" x14ac:dyDescent="0.25"/>
    <row r="29" spans="2:6" ht="15.75" customHeight="1" x14ac:dyDescent="0.25"/>
    <row r="30" spans="2:6" ht="15.75" customHeight="1" x14ac:dyDescent="0.25"/>
    <row r="31" spans="2:6" ht="15.75" customHeight="1" x14ac:dyDescent="0.25"/>
    <row r="32" spans="2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</sheetData>
  <mergeCells count="1">
    <mergeCell ref="B17:F17"/>
  </mergeCells>
  <hyperlinks>
    <hyperlink ref="B19" r:id="rId1" xr:uid="{00000000-0004-0000-0300-000000000000}"/>
  </hyperlinks>
  <pageMargins left="0.7" right="0.7" top="0.75" bottom="0.75" header="0" footer="0"/>
  <pageSetup orientation="landscape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B8:L38"/>
  <sheetViews>
    <sheetView showGridLines="0" zoomScale="118" zoomScaleNormal="118" workbookViewId="0">
      <selection activeCell="G20" sqref="G20"/>
    </sheetView>
  </sheetViews>
  <sheetFormatPr baseColWidth="10" defaultColWidth="14.42578125" defaultRowHeight="13.5" x14ac:dyDescent="0.25"/>
  <cols>
    <col min="1" max="1" width="14.42578125" style="1"/>
    <col min="2" max="2" width="45" style="1" customWidth="1"/>
    <col min="3" max="3" width="20.5703125" style="1" bestFit="1" customWidth="1"/>
    <col min="4" max="4" width="22.5703125" style="1" customWidth="1"/>
    <col min="5" max="5" width="12.42578125" style="1" bestFit="1" customWidth="1"/>
    <col min="6" max="6" width="20.7109375" style="1" customWidth="1"/>
    <col min="7" max="7" width="11.42578125" style="1" customWidth="1"/>
    <col min="8" max="10" width="10.7109375" style="1" customWidth="1"/>
    <col min="11" max="11" width="15.7109375" style="1" bestFit="1" customWidth="1"/>
    <col min="12" max="12" width="16.7109375" style="1" customWidth="1"/>
    <col min="13" max="27" width="10.7109375" style="1" customWidth="1"/>
    <col min="28" max="16384" width="14.42578125" style="1"/>
  </cols>
  <sheetData>
    <row r="8" spans="2:6" x14ac:dyDescent="0.25">
      <c r="B8" s="188" t="s">
        <v>13</v>
      </c>
      <c r="C8" s="188"/>
      <c r="D8" s="188"/>
      <c r="E8" s="188"/>
    </row>
    <row r="9" spans="2:6" x14ac:dyDescent="0.25">
      <c r="B9" s="190" t="s">
        <v>105</v>
      </c>
      <c r="C9" s="190"/>
      <c r="D9" s="190"/>
      <c r="E9" s="190"/>
    </row>
    <row r="10" spans="2:6" x14ac:dyDescent="0.25">
      <c r="B10" s="189" t="s">
        <v>182</v>
      </c>
      <c r="C10" s="189"/>
      <c r="D10" s="189"/>
      <c r="E10" s="189"/>
    </row>
    <row r="11" spans="2:6" x14ac:dyDescent="0.25">
      <c r="B11" s="186" t="s">
        <v>0</v>
      </c>
      <c r="C11" s="186"/>
      <c r="D11" s="186"/>
      <c r="E11" s="186"/>
    </row>
    <row r="12" spans="2:6" ht="40.5" x14ac:dyDescent="0.25">
      <c r="B12" s="38" t="s">
        <v>107</v>
      </c>
      <c r="C12" s="38" t="s">
        <v>177</v>
      </c>
      <c r="D12" s="38" t="s">
        <v>179</v>
      </c>
      <c r="E12" s="38" t="s">
        <v>212</v>
      </c>
    </row>
    <row r="13" spans="2:6" x14ac:dyDescent="0.25">
      <c r="B13" s="81" t="s">
        <v>106</v>
      </c>
      <c r="C13" s="30">
        <f>(+SUM(C14:C18))</f>
        <v>90223650.285860017</v>
      </c>
      <c r="D13" s="30">
        <f>(+SUM(D14:D18))</f>
        <v>90725118.202739999</v>
      </c>
      <c r="E13" s="69">
        <f>((D13-C13)/(C13))</f>
        <v>5.5580539613633052E-3</v>
      </c>
    </row>
    <row r="14" spans="2:6" x14ac:dyDescent="0.25">
      <c r="B14" s="70" t="s">
        <v>20</v>
      </c>
      <c r="C14" s="30">
        <v>68803958.20040001</v>
      </c>
      <c r="D14" s="30">
        <v>67443353.282350004</v>
      </c>
      <c r="E14" s="69">
        <f t="shared" ref="E14:E16" si="0">((D14-C14)/(C14))</f>
        <v>-1.9775096573471491E-2</v>
      </c>
      <c r="F14" s="18"/>
    </row>
    <row r="15" spans="2:6" x14ac:dyDescent="0.25">
      <c r="B15" s="70" t="s">
        <v>128</v>
      </c>
      <c r="C15" s="30">
        <v>17879262.772489998</v>
      </c>
      <c r="D15" s="30">
        <v>20261268.316679999</v>
      </c>
      <c r="E15" s="69">
        <f t="shared" si="0"/>
        <v>0.13322727981016552</v>
      </c>
    </row>
    <row r="16" spans="2:6" x14ac:dyDescent="0.25">
      <c r="B16" s="70" t="s">
        <v>23</v>
      </c>
      <c r="C16" s="30">
        <v>2163608.6257600002</v>
      </c>
      <c r="D16" s="30">
        <v>1550329.4913900001</v>
      </c>
      <c r="E16" s="69">
        <f t="shared" si="0"/>
        <v>-0.28345197327662552</v>
      </c>
    </row>
    <row r="17" spans="2:12" x14ac:dyDescent="0.25">
      <c r="B17" s="71" t="s">
        <v>22</v>
      </c>
      <c r="C17" s="30">
        <v>995490.67879999999</v>
      </c>
      <c r="D17" s="30">
        <v>1075863.02893</v>
      </c>
      <c r="E17" s="62">
        <f>((D17-C17)/(C17))</f>
        <v>8.0736416564827843E-2</v>
      </c>
    </row>
    <row r="18" spans="2:12" x14ac:dyDescent="0.25">
      <c r="B18" s="72" t="s">
        <v>21</v>
      </c>
      <c r="C18" s="30">
        <v>381330.00841000001</v>
      </c>
      <c r="D18" s="30">
        <v>394304.08338999999</v>
      </c>
      <c r="E18" s="73">
        <f>((D18-C18)/(C18))</f>
        <v>3.4023220554020642E-2</v>
      </c>
    </row>
    <row r="19" spans="2:12" x14ac:dyDescent="0.25">
      <c r="C19" s="18"/>
    </row>
    <row r="20" spans="2:12" ht="29.25" customHeight="1" x14ac:dyDescent="0.25">
      <c r="B20" s="200" t="s">
        <v>213</v>
      </c>
      <c r="C20" s="186"/>
      <c r="D20" s="186"/>
      <c r="E20" s="186"/>
      <c r="K20" s="18"/>
    </row>
    <row r="21" spans="2:12" ht="27" x14ac:dyDescent="0.3">
      <c r="B21" s="38" t="s">
        <v>107</v>
      </c>
      <c r="C21" s="38" t="s">
        <v>177</v>
      </c>
      <c r="D21" s="38" t="s">
        <v>156</v>
      </c>
      <c r="E21" s="38" t="s">
        <v>212</v>
      </c>
      <c r="K21" s="74"/>
    </row>
    <row r="22" spans="2:12" x14ac:dyDescent="0.25">
      <c r="B22" s="75" t="s">
        <v>21</v>
      </c>
      <c r="C22" s="76">
        <f>+C18</f>
        <v>381330.00841000001</v>
      </c>
      <c r="D22" s="77">
        <f>+D18</f>
        <v>394304.08338999999</v>
      </c>
      <c r="E22" s="28"/>
    </row>
    <row r="23" spans="2:12" x14ac:dyDescent="0.25">
      <c r="B23" s="78" t="s">
        <v>22</v>
      </c>
      <c r="C23" s="79">
        <f>+C17</f>
        <v>995490.67879999999</v>
      </c>
      <c r="D23" s="80">
        <f>+D17</f>
        <v>1075863.02893</v>
      </c>
      <c r="E23" s="28"/>
      <c r="K23" s="18"/>
      <c r="L23" s="25"/>
    </row>
    <row r="24" spans="2:12" x14ac:dyDescent="0.25">
      <c r="B24" s="28" t="s">
        <v>81</v>
      </c>
      <c r="C24" s="61">
        <f>SUM(C22:C23)</f>
        <v>1376820.6872100001</v>
      </c>
      <c r="D24" s="61">
        <f>SUM(D22:D23)</f>
        <v>1470167.1123200001</v>
      </c>
      <c r="E24" s="53">
        <f>((D24-C24)/(C24))</f>
        <v>6.7798534680037284E-2</v>
      </c>
    </row>
    <row r="28" spans="2:12" x14ac:dyDescent="0.25">
      <c r="B28" s="1" t="s">
        <v>119</v>
      </c>
    </row>
    <row r="29" spans="2:12" ht="16.5" x14ac:dyDescent="0.3">
      <c r="B29" s="27" t="s">
        <v>147</v>
      </c>
    </row>
    <row r="36" spans="3:4" x14ac:dyDescent="0.25">
      <c r="D36" s="25"/>
    </row>
    <row r="37" spans="3:4" x14ac:dyDescent="0.25">
      <c r="C37" s="18"/>
    </row>
    <row r="38" spans="3:4" x14ac:dyDescent="0.25">
      <c r="C38" s="18"/>
    </row>
  </sheetData>
  <mergeCells count="5">
    <mergeCell ref="B20:E20"/>
    <mergeCell ref="B10:E10"/>
    <mergeCell ref="B9:E9"/>
    <mergeCell ref="B8:E8"/>
    <mergeCell ref="B11:E11"/>
  </mergeCells>
  <hyperlinks>
    <hyperlink ref="B29" r:id="rId1" xr:uid="{00000000-0004-0000-0400-000000000000}"/>
  </hyperlinks>
  <pageMargins left="0.7" right="0.7" top="0.75" bottom="0.75" header="0" footer="0"/>
  <pageSetup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outlinePr summaryBelow="0" summaryRight="0"/>
  </sheetPr>
  <dimension ref="B8:L47"/>
  <sheetViews>
    <sheetView showGridLines="0" zoomScale="85" zoomScaleNormal="85" workbookViewId="0">
      <selection activeCell="H13" sqref="H13"/>
    </sheetView>
  </sheetViews>
  <sheetFormatPr baseColWidth="10" defaultColWidth="14.42578125" defaultRowHeight="13.5" x14ac:dyDescent="0.25"/>
  <cols>
    <col min="1" max="1" width="14.42578125" style="1"/>
    <col min="2" max="2" width="71.140625" style="1" customWidth="1"/>
    <col min="3" max="3" width="23" style="7" bestFit="1" customWidth="1"/>
    <col min="4" max="4" width="20.5703125" style="7" customWidth="1"/>
    <col min="5" max="5" width="34" style="7" customWidth="1"/>
    <col min="6" max="6" width="26.85546875" style="1" customWidth="1"/>
    <col min="7" max="7" width="15.140625" style="1" bestFit="1" customWidth="1"/>
    <col min="8" max="11" width="14.42578125" style="1"/>
    <col min="12" max="12" width="22.140625" style="1" customWidth="1"/>
    <col min="13" max="16384" width="14.42578125" style="1"/>
  </cols>
  <sheetData>
    <row r="8" spans="2:12" x14ac:dyDescent="0.25">
      <c r="B8" s="191" t="s">
        <v>63</v>
      </c>
      <c r="C8" s="191"/>
      <c r="D8" s="83"/>
      <c r="E8" s="82" t="s">
        <v>116</v>
      </c>
      <c r="F8" s="110"/>
      <c r="G8" s="82"/>
      <c r="H8" s="82"/>
    </row>
    <row r="9" spans="2:12" x14ac:dyDescent="0.25">
      <c r="B9" s="189" t="s">
        <v>182</v>
      </c>
      <c r="C9" s="189"/>
      <c r="D9" s="84"/>
      <c r="E9" s="82" t="s">
        <v>198</v>
      </c>
      <c r="F9" s="110"/>
      <c r="G9" s="110"/>
    </row>
    <row r="10" spans="2:12" ht="16.5" x14ac:dyDescent="0.3">
      <c r="B10" s="82" t="s">
        <v>0</v>
      </c>
      <c r="C10" s="85"/>
      <c r="D10" s="85"/>
      <c r="E10" s="7" t="s">
        <v>154</v>
      </c>
      <c r="F10" s="82"/>
      <c r="G10" s="110"/>
      <c r="L10" s="8"/>
    </row>
    <row r="11" spans="2:12" ht="13.5" customHeight="1" x14ac:dyDescent="0.25">
      <c r="B11" s="38" t="s">
        <v>64</v>
      </c>
      <c r="C11" s="87" t="s">
        <v>154</v>
      </c>
      <c r="D11" s="88"/>
      <c r="E11" s="83" t="s">
        <v>82</v>
      </c>
      <c r="F11" s="82"/>
      <c r="G11" s="92"/>
    </row>
    <row r="12" spans="2:12" x14ac:dyDescent="0.25">
      <c r="B12" s="89" t="s">
        <v>65</v>
      </c>
      <c r="C12" s="93">
        <v>29219348.681870002</v>
      </c>
      <c r="D12" s="88"/>
      <c r="E12" s="38" t="s">
        <v>1</v>
      </c>
      <c r="F12" s="38" t="s">
        <v>97</v>
      </c>
      <c r="G12" s="92"/>
    </row>
    <row r="13" spans="2:12" x14ac:dyDescent="0.25">
      <c r="B13" s="89" t="s">
        <v>132</v>
      </c>
      <c r="C13" s="93">
        <v>14434008.197870001</v>
      </c>
      <c r="D13" s="88"/>
      <c r="E13" s="89" t="s">
        <v>68</v>
      </c>
      <c r="F13" s="93">
        <v>2860146.5458899997</v>
      </c>
      <c r="G13" s="92"/>
    </row>
    <row r="14" spans="2:12" x14ac:dyDescent="0.25">
      <c r="B14" s="89" t="s">
        <v>66</v>
      </c>
      <c r="C14" s="93">
        <v>12410772.427689999</v>
      </c>
      <c r="D14" s="88"/>
      <c r="E14" s="28" t="s">
        <v>67</v>
      </c>
      <c r="F14" s="93">
        <v>3570324.5915399999</v>
      </c>
    </row>
    <row r="15" spans="2:12" x14ac:dyDescent="0.25">
      <c r="B15" s="89" t="s">
        <v>67</v>
      </c>
      <c r="C15" s="93">
        <v>3570324.5915399999</v>
      </c>
      <c r="D15" s="91"/>
      <c r="E15" s="28" t="s">
        <v>66</v>
      </c>
      <c r="F15" s="94">
        <v>12410772.427689999</v>
      </c>
    </row>
    <row r="16" spans="2:12" x14ac:dyDescent="0.25">
      <c r="B16" s="89" t="s">
        <v>68</v>
      </c>
      <c r="C16" s="93">
        <v>2860146.5458899997</v>
      </c>
      <c r="D16" s="91"/>
      <c r="E16" s="28" t="s">
        <v>132</v>
      </c>
      <c r="F16" s="93">
        <v>14434008.197870001</v>
      </c>
    </row>
    <row r="17" spans="2:8" x14ac:dyDescent="0.25">
      <c r="B17" s="89" t="s">
        <v>142</v>
      </c>
      <c r="C17" s="93">
        <v>2442907.1138000004</v>
      </c>
      <c r="D17" s="91"/>
      <c r="E17" s="28" t="s">
        <v>65</v>
      </c>
      <c r="F17" s="93">
        <v>29219348.681870002</v>
      </c>
      <c r="G17" s="92"/>
      <c r="H17" s="82"/>
    </row>
    <row r="18" spans="2:8" x14ac:dyDescent="0.25">
      <c r="B18" s="89" t="s">
        <v>143</v>
      </c>
      <c r="C18" s="93">
        <v>578087.37134000007</v>
      </c>
      <c r="D18" s="91"/>
      <c r="E18" s="67" t="s">
        <v>197</v>
      </c>
      <c r="G18" s="92"/>
      <c r="H18" s="82"/>
    </row>
    <row r="19" spans="2:8" x14ac:dyDescent="0.25">
      <c r="B19" s="89" t="s">
        <v>69</v>
      </c>
      <c r="C19" s="93">
        <v>358253.78933000006</v>
      </c>
      <c r="D19" s="91"/>
      <c r="E19" s="7" t="s">
        <v>214</v>
      </c>
      <c r="G19" s="92"/>
      <c r="H19" s="82"/>
    </row>
    <row r="20" spans="2:8" x14ac:dyDescent="0.25">
      <c r="B20" s="89" t="s">
        <v>131</v>
      </c>
      <c r="C20" s="93">
        <v>324900.69150000002</v>
      </c>
      <c r="D20" s="91"/>
      <c r="G20" s="92"/>
      <c r="H20" s="82"/>
    </row>
    <row r="21" spans="2:8" x14ac:dyDescent="0.25">
      <c r="B21" s="89" t="s">
        <v>70</v>
      </c>
      <c r="C21" s="93">
        <v>228538.8799</v>
      </c>
      <c r="D21" s="91"/>
      <c r="G21" s="92"/>
      <c r="H21" s="82"/>
    </row>
    <row r="22" spans="2:8" x14ac:dyDescent="0.25">
      <c r="B22" s="89" t="s">
        <v>129</v>
      </c>
      <c r="C22" s="93">
        <v>228155.40156999999</v>
      </c>
      <c r="D22" s="91"/>
      <c r="E22" s="64"/>
      <c r="F22" s="67"/>
      <c r="G22" s="92"/>
      <c r="H22" s="82"/>
    </row>
    <row r="23" spans="2:8" x14ac:dyDescent="0.25">
      <c r="B23" s="89" t="s">
        <v>144</v>
      </c>
      <c r="C23" s="93">
        <v>174232.87909999999</v>
      </c>
      <c r="D23" s="91"/>
      <c r="E23" s="67"/>
      <c r="F23" s="67"/>
      <c r="G23" s="92"/>
      <c r="H23" s="82"/>
    </row>
    <row r="24" spans="2:8" x14ac:dyDescent="0.25">
      <c r="B24" s="89" t="s">
        <v>146</v>
      </c>
      <c r="C24" s="93">
        <v>162695.75130999999</v>
      </c>
      <c r="D24" s="91"/>
      <c r="G24" s="92"/>
      <c r="H24" s="82"/>
    </row>
    <row r="25" spans="2:8" x14ac:dyDescent="0.25">
      <c r="B25" s="89" t="s">
        <v>102</v>
      </c>
      <c r="C25" s="93">
        <v>148527.97588999997</v>
      </c>
      <c r="D25" s="91"/>
      <c r="E25" s="95"/>
      <c r="F25" s="96"/>
      <c r="H25" s="82"/>
    </row>
    <row r="26" spans="2:8" x14ac:dyDescent="0.25">
      <c r="B26" s="89" t="s">
        <v>130</v>
      </c>
      <c r="C26" s="93">
        <v>104905.05262999999</v>
      </c>
      <c r="D26" s="91"/>
      <c r="E26" s="95"/>
      <c r="F26" s="98"/>
      <c r="H26" s="82"/>
    </row>
    <row r="27" spans="2:8" x14ac:dyDescent="0.25">
      <c r="B27" s="89" t="s">
        <v>145</v>
      </c>
      <c r="C27" s="93">
        <v>62652.901299999998</v>
      </c>
      <c r="D27" s="91"/>
      <c r="E27" s="95"/>
      <c r="F27" s="96"/>
      <c r="H27" s="82"/>
    </row>
    <row r="28" spans="2:8" x14ac:dyDescent="0.25">
      <c r="B28" s="89" t="s">
        <v>73</v>
      </c>
      <c r="C28" s="93">
        <v>54483.404659999993</v>
      </c>
      <c r="D28" s="91"/>
      <c r="E28" s="95"/>
      <c r="F28" s="96"/>
      <c r="H28" s="82"/>
    </row>
    <row r="29" spans="2:8" x14ac:dyDescent="0.25">
      <c r="B29" s="89" t="s">
        <v>71</v>
      </c>
      <c r="C29" s="93">
        <v>34578.104630000002</v>
      </c>
      <c r="D29" s="91"/>
      <c r="E29" s="95"/>
      <c r="F29" s="96"/>
      <c r="G29" s="67"/>
      <c r="H29" s="82"/>
    </row>
    <row r="30" spans="2:8" x14ac:dyDescent="0.25">
      <c r="B30" s="89" t="s">
        <v>74</v>
      </c>
      <c r="C30" s="93">
        <v>30638.86722</v>
      </c>
      <c r="D30" s="91"/>
      <c r="E30" s="95"/>
      <c r="F30" s="96"/>
      <c r="G30" s="67"/>
      <c r="H30" s="82"/>
    </row>
    <row r="31" spans="2:8" x14ac:dyDescent="0.25">
      <c r="B31" s="89" t="s">
        <v>72</v>
      </c>
      <c r="C31" s="93">
        <v>15194.65331</v>
      </c>
      <c r="D31" s="91"/>
      <c r="E31" s="95"/>
      <c r="F31" s="101"/>
    </row>
    <row r="32" spans="2:8" x14ac:dyDescent="0.25">
      <c r="B32" s="28"/>
      <c r="C32" s="111">
        <f>SUM(C12:C31)</f>
        <v>67443353.282350004</v>
      </c>
      <c r="D32" s="91"/>
      <c r="E32" s="95"/>
      <c r="F32" s="104"/>
      <c r="G32" s="96"/>
      <c r="H32" s="96"/>
    </row>
    <row r="33" spans="2:9" x14ac:dyDescent="0.25">
      <c r="B33" s="97"/>
      <c r="C33" s="83"/>
      <c r="D33" s="91"/>
      <c r="E33" s="95"/>
      <c r="F33" s="96"/>
      <c r="G33" s="102"/>
      <c r="H33" s="103"/>
    </row>
    <row r="34" spans="2:9" ht="13.5" customHeight="1" x14ac:dyDescent="0.25">
      <c r="B34" s="99"/>
      <c r="D34" s="100"/>
      <c r="G34" s="105"/>
      <c r="H34" s="96"/>
    </row>
    <row r="35" spans="2:9" x14ac:dyDescent="0.25">
      <c r="B35" s="99"/>
      <c r="D35" s="83"/>
      <c r="G35" s="96"/>
      <c r="H35" s="96"/>
    </row>
    <row r="36" spans="2:9" x14ac:dyDescent="0.25">
      <c r="B36" s="38" t="s">
        <v>64</v>
      </c>
      <c r="C36" s="87" t="s">
        <v>154</v>
      </c>
      <c r="G36" s="96"/>
      <c r="H36" s="96"/>
    </row>
    <row r="37" spans="2:9" x14ac:dyDescent="0.25">
      <c r="B37" s="28" t="s">
        <v>65</v>
      </c>
      <c r="C37" s="90">
        <v>29219348.681870002</v>
      </c>
      <c r="G37" s="96"/>
      <c r="H37" s="96"/>
      <c r="I37" s="96"/>
    </row>
    <row r="38" spans="2:9" x14ac:dyDescent="0.25">
      <c r="B38" s="28" t="s">
        <v>132</v>
      </c>
      <c r="C38" s="90">
        <v>14434008.197870001</v>
      </c>
      <c r="D38" s="88"/>
      <c r="G38" s="103"/>
      <c r="H38" s="96"/>
      <c r="I38" s="103"/>
    </row>
    <row r="39" spans="2:9" x14ac:dyDescent="0.25">
      <c r="B39" s="28" t="s">
        <v>66</v>
      </c>
      <c r="C39" s="90">
        <v>12410772.427689999</v>
      </c>
      <c r="D39" s="91"/>
      <c r="G39" s="96"/>
      <c r="H39" s="96"/>
      <c r="I39" s="96"/>
    </row>
    <row r="40" spans="2:9" x14ac:dyDescent="0.25">
      <c r="B40" s="28" t="s">
        <v>67</v>
      </c>
      <c r="C40" s="90">
        <v>3570324.5915399999</v>
      </c>
      <c r="D40" s="91"/>
      <c r="G40" s="96"/>
      <c r="H40" s="96"/>
      <c r="I40" s="96"/>
    </row>
    <row r="41" spans="2:9" x14ac:dyDescent="0.25">
      <c r="B41" s="89" t="s">
        <v>68</v>
      </c>
      <c r="C41" s="90">
        <v>2860146.5458899997</v>
      </c>
      <c r="D41" s="91"/>
      <c r="I41" s="96"/>
    </row>
    <row r="42" spans="2:9" x14ac:dyDescent="0.25">
      <c r="B42" s="28" t="s">
        <v>133</v>
      </c>
      <c r="C42" s="106">
        <f>SUM(C17:C31)</f>
        <v>4948752.8374900008</v>
      </c>
      <c r="D42" s="91"/>
      <c r="I42" s="96"/>
    </row>
    <row r="43" spans="2:9" x14ac:dyDescent="0.25">
      <c r="B43" s="89" t="s">
        <v>81</v>
      </c>
      <c r="C43" s="107">
        <f>SUM(C37:C42)</f>
        <v>67443353.282350004</v>
      </c>
      <c r="D43" s="91"/>
      <c r="I43" s="96"/>
    </row>
    <row r="44" spans="2:9" x14ac:dyDescent="0.25">
      <c r="D44" s="108"/>
      <c r="I44" s="96"/>
    </row>
    <row r="45" spans="2:9" x14ac:dyDescent="0.25">
      <c r="B45" s="1" t="s">
        <v>119</v>
      </c>
      <c r="D45" s="109"/>
      <c r="I45" s="96"/>
    </row>
    <row r="46" spans="2:9" ht="16.5" x14ac:dyDescent="0.3">
      <c r="B46" s="27" t="s">
        <v>148</v>
      </c>
    </row>
    <row r="47" spans="2:9" ht="16.5" x14ac:dyDescent="0.3">
      <c r="B47" s="27"/>
    </row>
  </sheetData>
  <autoFilter ref="B11:C11" xr:uid="{00000000-0009-0000-0000-000005000000}">
    <sortState xmlns:xlrd2="http://schemas.microsoft.com/office/spreadsheetml/2017/richdata2" ref="B6:C25">
      <sortCondition descending="1" ref="C5"/>
    </sortState>
  </autoFilter>
  <mergeCells count="2">
    <mergeCell ref="B8:C8"/>
    <mergeCell ref="B9:C9"/>
  </mergeCells>
  <hyperlinks>
    <hyperlink ref="B46" r:id="rId1" xr:uid="{00000000-0004-0000-0500-000000000000}"/>
  </hyperlinks>
  <pageMargins left="0.7" right="0.7" top="0.75" bottom="0.75" header="0.3" footer="0.3"/>
  <pageSetup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outlinePr summaryBelow="0" summaryRight="0"/>
  </sheetPr>
  <dimension ref="A7:L72"/>
  <sheetViews>
    <sheetView showGridLines="0" topLeftCell="F1" zoomScaleNormal="100" workbookViewId="0">
      <selection activeCell="L11" sqref="L11"/>
    </sheetView>
  </sheetViews>
  <sheetFormatPr baseColWidth="10" defaultColWidth="14.42578125" defaultRowHeight="15" customHeight="1" x14ac:dyDescent="0.25"/>
  <cols>
    <col min="1" max="1" width="104" style="1" hidden="1" customWidth="1"/>
    <col min="2" max="3" width="15.85546875" style="1" hidden="1" customWidth="1"/>
    <col min="4" max="5" width="11.140625" style="1" hidden="1" customWidth="1"/>
    <col min="6" max="6" width="11.140625" style="1" customWidth="1"/>
    <col min="7" max="7" width="41.7109375" style="7" customWidth="1"/>
    <col min="8" max="8" width="20.5703125" style="7" bestFit="1" customWidth="1"/>
    <col min="9" max="9" width="20.5703125" style="1" bestFit="1" customWidth="1"/>
    <col min="10" max="10" width="12.42578125" style="1" bestFit="1" customWidth="1"/>
    <col min="11" max="13" width="14.42578125" style="1"/>
    <col min="14" max="14" width="15" style="1" bestFit="1" customWidth="1"/>
    <col min="15" max="16384" width="14.42578125" style="1"/>
  </cols>
  <sheetData>
    <row r="7" spans="1:11" ht="15" customHeight="1" x14ac:dyDescent="0.25">
      <c r="G7" s="1" t="s">
        <v>117</v>
      </c>
      <c r="H7" s="113"/>
    </row>
    <row r="8" spans="1:11" ht="13.5" x14ac:dyDescent="0.25">
      <c r="A8" s="82" t="s">
        <v>37</v>
      </c>
      <c r="B8" s="82"/>
      <c r="C8" s="82"/>
      <c r="D8" s="131"/>
      <c r="E8" s="131"/>
      <c r="F8" s="131"/>
      <c r="G8" s="1" t="s">
        <v>37</v>
      </c>
      <c r="H8" s="113"/>
    </row>
    <row r="9" spans="1:11" ht="13.5" x14ac:dyDescent="0.25">
      <c r="A9" s="82" t="s">
        <v>96</v>
      </c>
      <c r="B9" s="82"/>
      <c r="C9" s="82"/>
      <c r="D9" s="82"/>
      <c r="E9" s="82"/>
      <c r="F9" s="82"/>
      <c r="G9" s="189" t="s">
        <v>163</v>
      </c>
      <c r="H9" s="189"/>
      <c r="I9" s="189"/>
    </row>
    <row r="10" spans="1:11" ht="13.5" x14ac:dyDescent="0.25">
      <c r="A10" s="82" t="s">
        <v>0</v>
      </c>
      <c r="B10" s="82"/>
      <c r="C10" s="82"/>
      <c r="D10" s="82"/>
      <c r="E10" s="82"/>
      <c r="F10" s="82"/>
      <c r="G10" s="82" t="s">
        <v>0</v>
      </c>
      <c r="H10" s="82"/>
      <c r="I10" s="86"/>
    </row>
    <row r="11" spans="1:11" ht="40.5" x14ac:dyDescent="0.25">
      <c r="A11" s="132" t="s">
        <v>1</v>
      </c>
      <c r="B11" s="132" t="s">
        <v>90</v>
      </c>
      <c r="C11" s="132" t="s">
        <v>91</v>
      </c>
      <c r="D11" s="132" t="s">
        <v>7</v>
      </c>
      <c r="E11" s="133"/>
      <c r="F11" s="88"/>
      <c r="G11" s="38" t="s">
        <v>1</v>
      </c>
      <c r="H11" s="38" t="s">
        <v>180</v>
      </c>
      <c r="I11" s="38" t="s">
        <v>181</v>
      </c>
      <c r="J11" s="38" t="s">
        <v>212</v>
      </c>
      <c r="K11" s="38" t="s">
        <v>8</v>
      </c>
    </row>
    <row r="12" spans="1:11" ht="13.5" x14ac:dyDescent="0.25">
      <c r="A12" s="120" t="s">
        <v>9</v>
      </c>
      <c r="B12" s="121" t="e">
        <f>+B13+#REF!+B26+B36</f>
        <v>#REF!</v>
      </c>
      <c r="C12" s="121" t="e">
        <f>+C13+#REF!+C26+C36</f>
        <v>#REF!</v>
      </c>
      <c r="D12" s="112" t="e">
        <f t="shared" ref="D12:D18" si="0">((C12-B12)/(B12))</f>
        <v>#REF!</v>
      </c>
      <c r="E12" s="113"/>
      <c r="F12" s="113"/>
      <c r="G12" s="114" t="s">
        <v>25</v>
      </c>
      <c r="H12" s="94">
        <v>49721506.151769996</v>
      </c>
      <c r="I12" s="94">
        <v>51888227.818080001</v>
      </c>
      <c r="J12" s="115">
        <f>((I12-H12)/(H12))</f>
        <v>4.357715270523585E-2</v>
      </c>
      <c r="K12" s="53">
        <f>+(I12/$I$16)</f>
        <v>0.57192791638850637</v>
      </c>
    </row>
    <row r="13" spans="1:11" ht="13.5" x14ac:dyDescent="0.25">
      <c r="A13" s="116" t="s">
        <v>24</v>
      </c>
      <c r="B13" s="117">
        <f>+SUM(B14:B18)</f>
        <v>20094637.251109999</v>
      </c>
      <c r="C13" s="117">
        <f>+SUM(C14:C18)</f>
        <v>17473910.938170001</v>
      </c>
      <c r="D13" s="118">
        <f t="shared" si="0"/>
        <v>-0.13041918996548357</v>
      </c>
      <c r="E13" s="119"/>
      <c r="F13" s="113"/>
      <c r="G13" s="114" t="s">
        <v>27</v>
      </c>
      <c r="H13" s="94">
        <v>21602103.980779998</v>
      </c>
      <c r="I13" s="94">
        <v>22147348.221769996</v>
      </c>
      <c r="J13" s="115">
        <f>((I13-H13)/(H13))</f>
        <v>2.5240330362038679E-2</v>
      </c>
      <c r="K13" s="53">
        <f>+(I13/$I$16)</f>
        <v>0.24411484559497731</v>
      </c>
    </row>
    <row r="14" spans="1:11" ht="13.5" x14ac:dyDescent="0.25">
      <c r="A14" s="120" t="s">
        <v>40</v>
      </c>
      <c r="B14" s="121">
        <v>5078057.1762399999</v>
      </c>
      <c r="C14" s="121">
        <v>5558442.7097899998</v>
      </c>
      <c r="D14" s="112">
        <f t="shared" si="0"/>
        <v>9.4600260863091895E-2</v>
      </c>
      <c r="E14" s="113"/>
      <c r="F14" s="113"/>
      <c r="G14" s="114" t="s">
        <v>24</v>
      </c>
      <c r="H14" s="94">
        <v>12779059.613470001</v>
      </c>
      <c r="I14" s="94">
        <v>11701946.739219997</v>
      </c>
      <c r="J14" s="115">
        <f>((I14-H14)/(H14))</f>
        <v>-8.4287334657602936E-2</v>
      </c>
      <c r="K14" s="53">
        <f>+(I14/$I$16)</f>
        <v>0.12898243585646929</v>
      </c>
    </row>
    <row r="15" spans="1:11" ht="13.5" x14ac:dyDescent="0.25">
      <c r="A15" s="120" t="s">
        <v>38</v>
      </c>
      <c r="B15" s="121">
        <v>5080643.8832799997</v>
      </c>
      <c r="C15" s="121">
        <v>4447103.3825200005</v>
      </c>
      <c r="D15" s="112">
        <f t="shared" si="0"/>
        <v>-0.12469689183391329</v>
      </c>
      <c r="E15" s="113"/>
      <c r="F15" s="113"/>
      <c r="G15" s="114" t="s">
        <v>26</v>
      </c>
      <c r="H15" s="94">
        <v>6120980.5398399998</v>
      </c>
      <c r="I15" s="94">
        <v>4987595.4241700005</v>
      </c>
      <c r="J15" s="115">
        <f>((I15-H15)/(H15))</f>
        <v>-0.18516397957697567</v>
      </c>
      <c r="K15" s="53">
        <f>+(I15/$I$16)</f>
        <v>5.4974802160047034E-2</v>
      </c>
    </row>
    <row r="16" spans="1:11" ht="13.5" x14ac:dyDescent="0.25">
      <c r="A16" s="120" t="s">
        <v>39</v>
      </c>
      <c r="B16" s="121">
        <v>5874737.04012</v>
      </c>
      <c r="C16" s="121">
        <v>3599664.0509200003</v>
      </c>
      <c r="D16" s="112">
        <f t="shared" si="0"/>
        <v>-0.38726379983699288</v>
      </c>
      <c r="E16" s="113"/>
      <c r="F16" s="113"/>
      <c r="G16" s="28" t="s">
        <v>108</v>
      </c>
      <c r="H16" s="61">
        <f>+SUM(H12:H15)</f>
        <v>90223650.285860002</v>
      </c>
      <c r="I16" s="61">
        <f>+SUM(I12:I15)</f>
        <v>90725118.203239992</v>
      </c>
      <c r="J16" s="115">
        <f>((I16-H16)/(H16))</f>
        <v>5.5580539669051838E-3</v>
      </c>
      <c r="K16" s="53">
        <f>+(I16/$I$16)</f>
        <v>1</v>
      </c>
    </row>
    <row r="17" spans="1:12" ht="14.25" customHeight="1" x14ac:dyDescent="0.25">
      <c r="A17" s="120" t="s">
        <v>41</v>
      </c>
      <c r="B17" s="121">
        <v>3214803.20713</v>
      </c>
      <c r="C17" s="121">
        <v>2881794.6258700001</v>
      </c>
      <c r="D17" s="112">
        <f t="shared" si="0"/>
        <v>-0.10358599261112834</v>
      </c>
      <c r="E17" s="113"/>
      <c r="F17" s="113"/>
      <c r="G17" s="192" t="s">
        <v>215</v>
      </c>
      <c r="H17" s="192"/>
      <c r="I17" s="192"/>
      <c r="J17" s="192"/>
      <c r="K17" s="192"/>
      <c r="L17" s="192"/>
    </row>
    <row r="18" spans="1:12" ht="13.5" x14ac:dyDescent="0.25">
      <c r="A18" s="120" t="s">
        <v>42</v>
      </c>
      <c r="B18" s="121">
        <v>846395.94434000005</v>
      </c>
      <c r="C18" s="121">
        <v>986906.16907000006</v>
      </c>
      <c r="D18" s="112">
        <f t="shared" si="0"/>
        <v>0.16601004018227739</v>
      </c>
      <c r="E18" s="113"/>
      <c r="F18" s="113"/>
      <c r="G18" s="192"/>
      <c r="H18" s="192"/>
      <c r="I18" s="192"/>
      <c r="J18" s="192"/>
      <c r="K18" s="192"/>
      <c r="L18" s="192"/>
    </row>
    <row r="19" spans="1:12" ht="25.5" customHeight="1" x14ac:dyDescent="0.25">
      <c r="A19" s="120" t="s">
        <v>43</v>
      </c>
      <c r="B19" s="121">
        <v>54863817.678599998</v>
      </c>
      <c r="C19" s="121">
        <v>58954904.645470001</v>
      </c>
      <c r="D19" s="112">
        <f>((C19-B19)/(B19))</f>
        <v>7.4568032994644456E-2</v>
      </c>
      <c r="E19" s="113"/>
      <c r="F19" s="113"/>
      <c r="G19" s="113"/>
      <c r="H19" s="113"/>
    </row>
    <row r="20" spans="1:12" ht="13.5" x14ac:dyDescent="0.25">
      <c r="A20" s="120" t="s">
        <v>48</v>
      </c>
      <c r="B20" s="121">
        <v>317698.9498</v>
      </c>
      <c r="C20" s="121">
        <v>503908.58033999999</v>
      </c>
      <c r="D20" s="112">
        <f t="shared" ref="D20:D25" si="1">((C20-B20)/(B20))</f>
        <v>0.58611975474651057</v>
      </c>
      <c r="E20" s="113"/>
      <c r="F20" s="113"/>
      <c r="G20" s="113"/>
      <c r="H20" s="113"/>
    </row>
    <row r="21" spans="1:12" ht="13.5" x14ac:dyDescent="0.25">
      <c r="A21" s="120" t="s">
        <v>49</v>
      </c>
      <c r="B21" s="121">
        <v>875942.04230999993</v>
      </c>
      <c r="C21" s="121">
        <v>505441.48155999999</v>
      </c>
      <c r="D21" s="112">
        <f t="shared" si="1"/>
        <v>-0.42297383029239061</v>
      </c>
      <c r="E21" s="113"/>
      <c r="F21" s="113"/>
      <c r="G21" s="113"/>
      <c r="H21" s="113"/>
    </row>
    <row r="22" spans="1:12" ht="13.5" x14ac:dyDescent="0.25">
      <c r="A22" s="120" t="s">
        <v>45</v>
      </c>
      <c r="B22" s="121">
        <v>1711247.8853</v>
      </c>
      <c r="C22" s="121">
        <v>1920344.10203</v>
      </c>
      <c r="D22" s="112">
        <f t="shared" si="1"/>
        <v>0.12218932074434277</v>
      </c>
      <c r="E22" s="113"/>
      <c r="F22" s="113"/>
      <c r="G22" s="113"/>
      <c r="H22" s="113"/>
    </row>
    <row r="23" spans="1:12" ht="13.5" x14ac:dyDescent="0.25">
      <c r="A23" s="120" t="s">
        <v>46</v>
      </c>
      <c r="B23" s="121">
        <v>1097670.6096199998</v>
      </c>
      <c r="C23" s="121">
        <v>1270786.89668</v>
      </c>
      <c r="D23" s="112">
        <f t="shared" si="1"/>
        <v>0.15771241895592977</v>
      </c>
      <c r="E23" s="113"/>
      <c r="F23" s="113"/>
      <c r="G23" s="113"/>
      <c r="H23" s="113"/>
    </row>
    <row r="24" spans="1:12" ht="13.5" x14ac:dyDescent="0.25">
      <c r="A24" s="120" t="s">
        <v>44</v>
      </c>
      <c r="B24" s="121">
        <v>13626646.15282</v>
      </c>
      <c r="C24" s="121">
        <v>10086677.45857</v>
      </c>
      <c r="D24" s="112">
        <f t="shared" si="1"/>
        <v>-0.25978282950551357</v>
      </c>
      <c r="E24" s="113"/>
      <c r="F24" s="113"/>
      <c r="G24" s="113"/>
      <c r="H24" s="113"/>
    </row>
    <row r="25" spans="1:12" ht="13.5" x14ac:dyDescent="0.25">
      <c r="A25" s="120" t="s">
        <v>47</v>
      </c>
      <c r="B25" s="121">
        <v>1222286.6189000001</v>
      </c>
      <c r="C25" s="121">
        <v>3750726.0695599997</v>
      </c>
      <c r="D25" s="112">
        <f t="shared" si="1"/>
        <v>2.0686141953639932</v>
      </c>
      <c r="E25" s="113"/>
      <c r="F25" s="113"/>
      <c r="G25" s="113"/>
      <c r="H25" s="113"/>
    </row>
    <row r="26" spans="1:12" ht="13.5" x14ac:dyDescent="0.25">
      <c r="A26" s="116" t="s">
        <v>26</v>
      </c>
      <c r="B26" s="117">
        <f>+SUM(B27:B35)</f>
        <v>5564464.1583699994</v>
      </c>
      <c r="C26" s="117">
        <f>+SUM(C27:C35)</f>
        <v>8986719.2270599995</v>
      </c>
      <c r="D26" s="118">
        <f>((C26-B26)/(B26))</f>
        <v>0.61501969844522864</v>
      </c>
      <c r="E26" s="119"/>
      <c r="F26" s="113"/>
      <c r="G26" s="113"/>
      <c r="H26" s="113"/>
    </row>
    <row r="27" spans="1:12" ht="13.5" x14ac:dyDescent="0.25">
      <c r="A27" s="120" t="s">
        <v>53</v>
      </c>
      <c r="B27" s="121">
        <v>1420793.5626600001</v>
      </c>
      <c r="C27" s="121">
        <v>1642146.9461099999</v>
      </c>
      <c r="D27" s="112">
        <f>((C27-B27)/(B27))</f>
        <v>0.15579559850734653</v>
      </c>
      <c r="E27" s="113"/>
      <c r="F27" s="113"/>
      <c r="G27" s="113"/>
      <c r="H27" s="113"/>
    </row>
    <row r="28" spans="1:12" ht="21.75" customHeight="1" x14ac:dyDescent="0.25">
      <c r="A28" s="120" t="s">
        <v>52</v>
      </c>
      <c r="B28" s="121">
        <v>1000525.29252</v>
      </c>
      <c r="C28" s="121">
        <v>933621.29489999998</v>
      </c>
      <c r="D28" s="112">
        <f>((C28-B28)/(B28))</f>
        <v>-6.6868871901769197E-2</v>
      </c>
      <c r="E28" s="113"/>
      <c r="F28" s="113"/>
      <c r="G28" s="113"/>
      <c r="H28" s="113"/>
    </row>
    <row r="29" spans="1:12" ht="35.25" customHeight="1" x14ac:dyDescent="0.25">
      <c r="A29" s="120" t="s">
        <v>55</v>
      </c>
      <c r="B29" s="121">
        <v>0</v>
      </c>
      <c r="C29" s="121">
        <v>0</v>
      </c>
      <c r="D29" s="112"/>
      <c r="E29" s="113"/>
      <c r="F29" s="113"/>
      <c r="G29" s="113"/>
      <c r="H29" s="113"/>
    </row>
    <row r="30" spans="1:12" ht="13.5" x14ac:dyDescent="0.25">
      <c r="A30" s="120" t="s">
        <v>56</v>
      </c>
      <c r="B30" s="121">
        <v>58898.768969999997</v>
      </c>
      <c r="C30" s="121">
        <v>35688.741999999998</v>
      </c>
      <c r="D30" s="112">
        <f>((C30-B30)/(B30))</f>
        <v>-0.3940664189742572</v>
      </c>
      <c r="E30" s="113"/>
      <c r="F30" s="113"/>
      <c r="G30" s="113"/>
      <c r="H30" s="113"/>
    </row>
    <row r="31" spans="1:12" ht="13.5" x14ac:dyDescent="0.25">
      <c r="A31" s="120" t="s">
        <v>57</v>
      </c>
      <c r="B31" s="121">
        <v>28158.132890000001</v>
      </c>
      <c r="C31" s="121">
        <v>32188.346379999999</v>
      </c>
      <c r="D31" s="112">
        <f>((C31-B31)/(B31))</f>
        <v>0.14312786667156036</v>
      </c>
      <c r="E31" s="113"/>
      <c r="F31" s="113"/>
      <c r="G31" s="113"/>
      <c r="H31" s="113"/>
    </row>
    <row r="32" spans="1:12" ht="13.5" x14ac:dyDescent="0.25">
      <c r="A32" s="120" t="s">
        <v>58</v>
      </c>
      <c r="B32" s="122">
        <v>0</v>
      </c>
      <c r="C32" s="122">
        <v>0</v>
      </c>
      <c r="D32" s="112" t="s">
        <v>89</v>
      </c>
      <c r="E32" s="113"/>
      <c r="F32" s="113"/>
      <c r="G32" s="113"/>
      <c r="H32" s="113"/>
    </row>
    <row r="33" spans="1:12" ht="13.5" x14ac:dyDescent="0.25">
      <c r="A33" s="120" t="s">
        <v>51</v>
      </c>
      <c r="B33" s="121">
        <v>860043.64384000003</v>
      </c>
      <c r="C33" s="121">
        <v>870219.3372999999</v>
      </c>
      <c r="D33" s="112">
        <f>((C33-B33)/(B33))</f>
        <v>1.1831601259869226E-2</v>
      </c>
      <c r="E33" s="113"/>
      <c r="F33" s="113"/>
      <c r="G33" s="192"/>
      <c r="H33" s="192"/>
      <c r="I33" s="192"/>
      <c r="J33" s="192"/>
      <c r="K33" s="192"/>
      <c r="L33" s="192"/>
    </row>
    <row r="34" spans="1:12" ht="13.5" x14ac:dyDescent="0.25">
      <c r="A34" s="120" t="s">
        <v>50</v>
      </c>
      <c r="B34" s="121">
        <v>1967412.6177999999</v>
      </c>
      <c r="C34" s="121">
        <v>5296741.9480499998</v>
      </c>
      <c r="D34" s="112">
        <f>((C34-B34)/(B34))</f>
        <v>1.6922374595589014</v>
      </c>
      <c r="E34" s="113"/>
      <c r="F34" s="113"/>
      <c r="G34" s="192"/>
      <c r="H34" s="192"/>
      <c r="I34" s="192"/>
      <c r="J34" s="192"/>
      <c r="K34" s="192"/>
      <c r="L34" s="192"/>
    </row>
    <row r="35" spans="1:12" ht="13.5" x14ac:dyDescent="0.25">
      <c r="A35" s="120" t="s">
        <v>54</v>
      </c>
      <c r="B35" s="123">
        <v>228632.13969000001</v>
      </c>
      <c r="C35" s="123">
        <v>176112.61231999999</v>
      </c>
      <c r="D35" s="124" t="s">
        <v>89</v>
      </c>
      <c r="E35" s="113"/>
      <c r="F35" s="113"/>
      <c r="G35" s="113"/>
      <c r="H35" s="113"/>
    </row>
    <row r="36" spans="1:12" ht="27" customHeight="1" x14ac:dyDescent="0.25">
      <c r="A36" s="125" t="s">
        <v>27</v>
      </c>
      <c r="B36" s="126">
        <f>+SUM(B37:B40)</f>
        <v>25838643.257429998</v>
      </c>
      <c r="C36" s="126">
        <f>+SUM(C37:C40)</f>
        <v>26591943.134469997</v>
      </c>
      <c r="D36" s="127">
        <f>((C36-B36)/(B36))</f>
        <v>2.9154002767671813E-2</v>
      </c>
      <c r="E36" s="119"/>
      <c r="F36" s="113"/>
      <c r="G36" s="1" t="s">
        <v>119</v>
      </c>
      <c r="H36" s="113"/>
    </row>
    <row r="37" spans="1:12" ht="16.5" x14ac:dyDescent="0.3">
      <c r="A37" s="120" t="s">
        <v>60</v>
      </c>
      <c r="B37" s="94">
        <v>13331.08152</v>
      </c>
      <c r="C37" s="94">
        <v>4106.9222300000001</v>
      </c>
      <c r="D37" s="128">
        <f t="shared" ref="D37" si="2">((C37-B37)/(B37))</f>
        <v>-0.69192880383796496</v>
      </c>
      <c r="E37" s="113"/>
      <c r="F37" s="113"/>
      <c r="G37" s="27" t="s">
        <v>149</v>
      </c>
      <c r="H37" s="83"/>
    </row>
    <row r="38" spans="1:12" ht="13.5" x14ac:dyDescent="0.25">
      <c r="A38" s="120" t="s">
        <v>61</v>
      </c>
      <c r="B38" s="94">
        <v>0</v>
      </c>
      <c r="C38" s="94">
        <v>0</v>
      </c>
      <c r="D38" s="128"/>
      <c r="E38" s="113"/>
      <c r="F38" s="113"/>
      <c r="G38" s="83"/>
      <c r="H38" s="83"/>
    </row>
    <row r="39" spans="1:12" ht="13.5" x14ac:dyDescent="0.25">
      <c r="A39" s="120" t="s">
        <v>59</v>
      </c>
      <c r="B39" s="94">
        <v>920309.95600000001</v>
      </c>
      <c r="C39" s="94">
        <v>895678.12005999999</v>
      </c>
      <c r="D39" s="128">
        <f>((C39-B39)/(B39))</f>
        <v>-2.6764717451345295E-2</v>
      </c>
      <c r="E39" s="113"/>
      <c r="F39" s="113"/>
      <c r="G39" s="83"/>
      <c r="H39" s="83"/>
    </row>
    <row r="40" spans="1:12" ht="13.5" x14ac:dyDescent="0.25">
      <c r="A40" s="120" t="s">
        <v>98</v>
      </c>
      <c r="B40" s="89">
        <v>24905002.21991</v>
      </c>
      <c r="C40" s="89">
        <v>25692158.092179999</v>
      </c>
      <c r="D40" s="128">
        <f>((C40-B40)/(B40))</f>
        <v>3.1606336161685504E-2</v>
      </c>
      <c r="E40" s="113"/>
      <c r="F40" s="113"/>
      <c r="G40" s="83"/>
      <c r="H40" s="83"/>
    </row>
    <row r="41" spans="1:12" ht="13.5" x14ac:dyDescent="0.25">
      <c r="A41" s="82"/>
      <c r="B41" s="82"/>
      <c r="C41" s="82"/>
      <c r="D41" s="82"/>
      <c r="E41" s="82"/>
      <c r="F41" s="82"/>
      <c r="G41" s="83"/>
      <c r="H41" s="83"/>
    </row>
    <row r="42" spans="1:12" ht="13.5" x14ac:dyDescent="0.25">
      <c r="A42" s="129" t="s">
        <v>99</v>
      </c>
      <c r="B42" s="130"/>
      <c r="C42" s="130"/>
      <c r="D42" s="130"/>
      <c r="E42" s="130"/>
      <c r="F42" s="130"/>
      <c r="G42" s="83"/>
      <c r="H42" s="83"/>
    </row>
    <row r="43" spans="1:12" ht="13.5" x14ac:dyDescent="0.25">
      <c r="G43" s="1"/>
      <c r="H43" s="1"/>
    </row>
    <row r="44" spans="1:12" ht="13.5" x14ac:dyDescent="0.25">
      <c r="G44" s="1"/>
      <c r="H44" s="1"/>
    </row>
    <row r="45" spans="1:12" ht="13.5" x14ac:dyDescent="0.25">
      <c r="G45" s="1"/>
      <c r="H45" s="1"/>
    </row>
    <row r="46" spans="1:12" ht="13.5" x14ac:dyDescent="0.25">
      <c r="G46" s="1"/>
      <c r="H46" s="1"/>
    </row>
    <row r="47" spans="1:12" ht="13.5" x14ac:dyDescent="0.25">
      <c r="G47" s="1"/>
      <c r="H47" s="1"/>
    </row>
    <row r="48" spans="1:12" ht="13.5" x14ac:dyDescent="0.25">
      <c r="G48" s="1"/>
      <c r="H48" s="1"/>
    </row>
    <row r="49" spans="1:8" ht="13.5" x14ac:dyDescent="0.25">
      <c r="G49" s="1"/>
      <c r="H49" s="1"/>
    </row>
    <row r="50" spans="1:8" ht="13.5" x14ac:dyDescent="0.25">
      <c r="G50" s="1"/>
      <c r="H50" s="1"/>
    </row>
    <row r="51" spans="1:8" ht="13.5" x14ac:dyDescent="0.25">
      <c r="G51" s="1"/>
      <c r="H51" s="1"/>
    </row>
    <row r="52" spans="1:8" ht="13.5" x14ac:dyDescent="0.25">
      <c r="G52" s="1"/>
      <c r="H52" s="1"/>
    </row>
    <row r="53" spans="1:8" ht="13.5" x14ac:dyDescent="0.25">
      <c r="G53" s="1"/>
      <c r="H53" s="1"/>
    </row>
    <row r="54" spans="1:8" ht="13.5" x14ac:dyDescent="0.25">
      <c r="G54" s="1"/>
      <c r="H54" s="1"/>
    </row>
    <row r="55" spans="1:8" ht="13.5" x14ac:dyDescent="0.25">
      <c r="G55" s="1"/>
      <c r="H55" s="1"/>
    </row>
    <row r="56" spans="1:8" ht="13.5" x14ac:dyDescent="0.25">
      <c r="G56" s="1"/>
      <c r="H56" s="1"/>
    </row>
    <row r="57" spans="1:8" ht="13.5" x14ac:dyDescent="0.25">
      <c r="A57" s="82"/>
      <c r="B57" s="82"/>
      <c r="C57" s="82"/>
      <c r="D57" s="82"/>
      <c r="E57" s="82"/>
      <c r="F57" s="82"/>
      <c r="G57" s="83"/>
      <c r="H57" s="83"/>
    </row>
    <row r="58" spans="1:8" ht="13.5" x14ac:dyDescent="0.25">
      <c r="A58" s="82"/>
      <c r="B58" s="82"/>
      <c r="C58" s="82"/>
      <c r="D58" s="82"/>
      <c r="E58" s="82"/>
      <c r="F58" s="82"/>
      <c r="G58" s="83"/>
      <c r="H58" s="83"/>
    </row>
    <row r="59" spans="1:8" ht="13.5" x14ac:dyDescent="0.25">
      <c r="A59" s="82"/>
      <c r="B59" s="82"/>
      <c r="C59" s="82"/>
      <c r="D59" s="82"/>
      <c r="E59" s="82"/>
      <c r="F59" s="82"/>
      <c r="G59" s="83"/>
      <c r="H59" s="83"/>
    </row>
    <row r="60" spans="1:8" ht="13.5" x14ac:dyDescent="0.25">
      <c r="A60" s="82"/>
      <c r="B60" s="82"/>
      <c r="C60" s="82"/>
      <c r="D60" s="82"/>
      <c r="E60" s="82"/>
      <c r="F60" s="82"/>
      <c r="G60" s="83"/>
      <c r="H60" s="83"/>
    </row>
    <row r="61" spans="1:8" ht="13.5" x14ac:dyDescent="0.25">
      <c r="A61" s="82"/>
      <c r="B61" s="82"/>
      <c r="C61" s="82"/>
      <c r="D61" s="82"/>
      <c r="E61" s="82"/>
      <c r="F61" s="82"/>
      <c r="G61" s="83"/>
      <c r="H61" s="83"/>
    </row>
    <row r="62" spans="1:8" ht="13.5" x14ac:dyDescent="0.25">
      <c r="A62" s="82"/>
      <c r="B62" s="82"/>
      <c r="C62" s="82"/>
      <c r="D62" s="82"/>
      <c r="E62" s="82"/>
      <c r="F62" s="82"/>
      <c r="G62" s="83"/>
      <c r="H62" s="83"/>
    </row>
    <row r="63" spans="1:8" ht="13.5" x14ac:dyDescent="0.25">
      <c r="A63" s="82"/>
      <c r="B63" s="82"/>
      <c r="C63" s="82"/>
      <c r="D63" s="82"/>
      <c r="E63" s="82"/>
      <c r="F63" s="82"/>
      <c r="G63" s="83"/>
      <c r="H63" s="83"/>
    </row>
    <row r="64" spans="1:8" ht="13.5" x14ac:dyDescent="0.25">
      <c r="A64" s="82"/>
      <c r="B64" s="82"/>
      <c r="C64" s="82"/>
      <c r="D64" s="82"/>
      <c r="E64" s="82"/>
      <c r="F64" s="82"/>
      <c r="G64" s="83"/>
      <c r="H64" s="83"/>
    </row>
    <row r="65" spans="1:8" ht="13.5" x14ac:dyDescent="0.25">
      <c r="A65" s="82"/>
      <c r="B65" s="82"/>
      <c r="C65" s="82"/>
      <c r="D65" s="82"/>
      <c r="E65" s="82"/>
      <c r="F65" s="82"/>
      <c r="G65" s="83"/>
      <c r="H65" s="83"/>
    </row>
    <row r="66" spans="1:8" ht="13.5" x14ac:dyDescent="0.25">
      <c r="A66" s="82"/>
      <c r="B66" s="82"/>
      <c r="C66" s="82"/>
      <c r="D66" s="82"/>
      <c r="E66" s="82"/>
      <c r="F66" s="82"/>
      <c r="G66" s="83"/>
      <c r="H66" s="83"/>
    </row>
    <row r="67" spans="1:8" ht="13.5" x14ac:dyDescent="0.25">
      <c r="A67" s="82"/>
      <c r="B67" s="82"/>
      <c r="C67" s="82"/>
      <c r="D67" s="82"/>
      <c r="E67" s="82"/>
      <c r="F67" s="82"/>
      <c r="G67" s="83"/>
      <c r="H67" s="83"/>
    </row>
    <row r="68" spans="1:8" ht="13.5" x14ac:dyDescent="0.25">
      <c r="A68" s="82"/>
      <c r="B68" s="82"/>
      <c r="C68" s="82"/>
      <c r="D68" s="82"/>
      <c r="E68" s="82"/>
      <c r="F68" s="82"/>
      <c r="G68" s="83"/>
      <c r="H68" s="83"/>
    </row>
    <row r="69" spans="1:8" ht="13.5" x14ac:dyDescent="0.25">
      <c r="A69" s="82"/>
      <c r="B69" s="82"/>
      <c r="C69" s="82"/>
      <c r="D69" s="82"/>
      <c r="E69" s="82"/>
      <c r="F69" s="82"/>
      <c r="G69" s="83"/>
      <c r="H69" s="83"/>
    </row>
    <row r="70" spans="1:8" ht="13.5" x14ac:dyDescent="0.25">
      <c r="A70" s="82"/>
      <c r="B70" s="82"/>
      <c r="C70" s="82"/>
      <c r="D70" s="82"/>
      <c r="E70" s="82"/>
      <c r="F70" s="82"/>
      <c r="G70" s="83"/>
      <c r="H70" s="83"/>
    </row>
    <row r="71" spans="1:8" ht="13.5" x14ac:dyDescent="0.25">
      <c r="A71" s="82"/>
      <c r="B71" s="82"/>
      <c r="C71" s="82"/>
      <c r="D71" s="82"/>
      <c r="E71" s="82"/>
      <c r="F71" s="82"/>
      <c r="G71" s="83"/>
      <c r="H71" s="83"/>
    </row>
    <row r="72" spans="1:8" ht="13.5" x14ac:dyDescent="0.25">
      <c r="A72" s="191" t="s">
        <v>62</v>
      </c>
      <c r="B72" s="187"/>
      <c r="C72" s="187"/>
      <c r="D72" s="82"/>
      <c r="E72" s="82"/>
      <c r="F72" s="82"/>
      <c r="G72" s="83"/>
      <c r="H72" s="83"/>
    </row>
  </sheetData>
  <mergeCells count="4">
    <mergeCell ref="A72:C72"/>
    <mergeCell ref="G33:L34"/>
    <mergeCell ref="G9:I9"/>
    <mergeCell ref="G17:L18"/>
  </mergeCells>
  <hyperlinks>
    <hyperlink ref="G37" r:id="rId1" xr:uid="{00000000-0004-0000-0600-000000000000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outlinePr summaryBelow="0" summaryRight="0"/>
  </sheetPr>
  <dimension ref="B7:X62"/>
  <sheetViews>
    <sheetView showGridLines="0" zoomScaleNormal="100" workbookViewId="0">
      <selection activeCell="B19" sqref="B19"/>
    </sheetView>
  </sheetViews>
  <sheetFormatPr baseColWidth="10" defaultColWidth="14.42578125" defaultRowHeight="15" customHeight="1" x14ac:dyDescent="0.25"/>
  <cols>
    <col min="1" max="1" width="14.42578125" style="1"/>
    <col min="2" max="2" width="57.28515625" style="1" customWidth="1"/>
    <col min="3" max="3" width="19.7109375" style="1" customWidth="1"/>
    <col min="4" max="4" width="20.28515625" style="1" customWidth="1"/>
    <col min="5" max="5" width="14.5703125" style="1" bestFit="1" customWidth="1"/>
    <col min="6" max="6" width="14.42578125" style="1" customWidth="1"/>
    <col min="7" max="7" width="18.85546875" style="1" bestFit="1" customWidth="1"/>
    <col min="8" max="8" width="15" style="1" bestFit="1" customWidth="1"/>
    <col min="9" max="19" width="14.42578125" style="1" customWidth="1"/>
    <col min="20" max="20" width="14.42578125" style="1"/>
    <col min="21" max="21" width="61" style="1" customWidth="1"/>
    <col min="22" max="22" width="14.5703125" style="1" bestFit="1" customWidth="1"/>
    <col min="23" max="23" width="15" style="1" bestFit="1" customWidth="1"/>
    <col min="24" max="16384" width="14.42578125" style="1"/>
  </cols>
  <sheetData>
    <row r="7" spans="2:23" ht="15" customHeight="1" x14ac:dyDescent="0.25">
      <c r="B7" s="189" t="s">
        <v>118</v>
      </c>
      <c r="C7" s="189"/>
      <c r="D7" s="189"/>
      <c r="E7" s="189"/>
      <c r="F7" s="189"/>
    </row>
    <row r="8" spans="2:23" ht="13.5" x14ac:dyDescent="0.25">
      <c r="B8" s="189" t="s">
        <v>200</v>
      </c>
      <c r="C8" s="189"/>
      <c r="D8" s="189"/>
      <c r="E8" s="189"/>
      <c r="F8" s="189"/>
      <c r="G8" s="82"/>
      <c r="H8" s="82"/>
      <c r="I8" s="82"/>
      <c r="J8" s="82"/>
      <c r="K8" s="82"/>
      <c r="L8" s="82"/>
      <c r="M8" s="82"/>
      <c r="U8" s="196" t="s">
        <v>77</v>
      </c>
      <c r="V8" s="196"/>
      <c r="W8" s="196"/>
    </row>
    <row r="9" spans="2:23" ht="13.5" x14ac:dyDescent="0.25">
      <c r="B9" s="189" t="s">
        <v>182</v>
      </c>
      <c r="C9" s="189"/>
      <c r="D9" s="189"/>
      <c r="E9" s="189"/>
      <c r="F9" s="189"/>
      <c r="G9" s="82"/>
      <c r="H9" s="82"/>
      <c r="I9" s="82"/>
      <c r="J9" s="82"/>
      <c r="K9" s="82"/>
      <c r="L9" s="82"/>
      <c r="M9" s="82"/>
      <c r="U9" s="196" t="s">
        <v>78</v>
      </c>
      <c r="V9" s="196"/>
      <c r="W9" s="196"/>
    </row>
    <row r="10" spans="2:23" ht="13.5" x14ac:dyDescent="0.25">
      <c r="B10" s="195" t="s">
        <v>0</v>
      </c>
      <c r="C10" s="195"/>
      <c r="D10" s="195"/>
      <c r="E10" s="195"/>
      <c r="F10" s="195"/>
      <c r="G10" s="82"/>
      <c r="H10" s="82"/>
      <c r="I10" s="82"/>
      <c r="J10" s="82"/>
      <c r="K10" s="82"/>
      <c r="L10" s="82"/>
      <c r="M10" s="82"/>
      <c r="U10" s="189" t="s">
        <v>79</v>
      </c>
      <c r="V10" s="189"/>
      <c r="W10" s="189"/>
    </row>
    <row r="11" spans="2:23" ht="27" x14ac:dyDescent="0.25">
      <c r="B11" s="38" t="s">
        <v>1</v>
      </c>
      <c r="C11" s="38" t="s">
        <v>180</v>
      </c>
      <c r="D11" s="38" t="s">
        <v>181</v>
      </c>
      <c r="E11" s="38" t="s">
        <v>212</v>
      </c>
      <c r="F11" s="38" t="s">
        <v>3</v>
      </c>
      <c r="G11" s="82"/>
      <c r="H11" s="82"/>
      <c r="I11" s="82"/>
      <c r="J11" s="82"/>
      <c r="K11" s="82"/>
      <c r="L11" s="82"/>
      <c r="M11" s="82"/>
      <c r="U11" s="189" t="s">
        <v>0</v>
      </c>
      <c r="V11" s="189"/>
      <c r="W11" s="189"/>
    </row>
    <row r="12" spans="2:23" ht="23.25" customHeight="1" x14ac:dyDescent="0.25">
      <c r="B12" s="120" t="s">
        <v>9</v>
      </c>
      <c r="C12" s="121">
        <f>(+SUM(C13:C17))</f>
        <v>90223650.285859987</v>
      </c>
      <c r="D12" s="121">
        <f>(+SUM(D13:D17))</f>
        <v>90725118.203239992</v>
      </c>
      <c r="E12" s="112">
        <f>((D12-C12)/(C12))</f>
        <v>5.5580539669053504E-3</v>
      </c>
      <c r="F12" s="112">
        <v>1</v>
      </c>
      <c r="G12" s="92"/>
      <c r="H12" s="92"/>
      <c r="I12" s="134"/>
      <c r="J12" s="82"/>
      <c r="K12" s="82"/>
      <c r="L12" s="82"/>
      <c r="M12" s="82"/>
    </row>
    <row r="13" spans="2:23" ht="18" customHeight="1" x14ac:dyDescent="0.25">
      <c r="B13" s="120" t="s">
        <v>33</v>
      </c>
      <c r="C13" s="135">
        <v>70233448.428029999</v>
      </c>
      <c r="D13" s="121">
        <v>73075668.73917</v>
      </c>
      <c r="E13" s="112">
        <f>((D13-C13)/(C13))</f>
        <v>4.0468186807778576E-2</v>
      </c>
      <c r="F13" s="136">
        <f>D13/$D$12</f>
        <v>0.80546237013952227</v>
      </c>
      <c r="G13" s="137"/>
      <c r="H13" s="92"/>
      <c r="I13" s="134"/>
      <c r="J13" s="82"/>
      <c r="K13" s="82"/>
      <c r="L13" s="82"/>
      <c r="M13" s="82"/>
      <c r="U13" s="68"/>
      <c r="V13" s="138" t="s">
        <v>75</v>
      </c>
      <c r="W13" s="138" t="s">
        <v>76</v>
      </c>
    </row>
    <row r="14" spans="2:23" ht="24" customHeight="1" x14ac:dyDescent="0.25">
      <c r="B14" s="120" t="s">
        <v>5</v>
      </c>
      <c r="C14" s="135">
        <v>9574381.7129299995</v>
      </c>
      <c r="D14" s="121">
        <v>9983097.6603100002</v>
      </c>
      <c r="E14" s="112">
        <f>((D14-C14)/(C14))</f>
        <v>4.2688495156615547E-2</v>
      </c>
      <c r="F14" s="136">
        <f t="shared" ref="F14:F17" si="0">D14/$D$12</f>
        <v>0.1100367556198288</v>
      </c>
      <c r="G14" s="137"/>
      <c r="H14" s="92"/>
      <c r="I14" s="134"/>
      <c r="J14" s="82"/>
      <c r="K14" s="82"/>
      <c r="L14" s="82"/>
      <c r="M14" s="82"/>
      <c r="U14" s="120" t="s">
        <v>35</v>
      </c>
      <c r="V14" s="135">
        <v>119270.44954</v>
      </c>
      <c r="W14" s="121">
        <v>137092.967</v>
      </c>
    </row>
    <row r="15" spans="2:23" ht="24" customHeight="1" x14ac:dyDescent="0.25">
      <c r="B15" s="120" t="s">
        <v>34</v>
      </c>
      <c r="C15" s="135">
        <v>10048761.098649999</v>
      </c>
      <c r="D15" s="121">
        <v>7109781.0526700001</v>
      </c>
      <c r="E15" s="112">
        <f>((D15-C15)/(C15))</f>
        <v>-0.29247187958074117</v>
      </c>
      <c r="F15" s="136">
        <f t="shared" si="0"/>
        <v>7.8366181201801888E-2</v>
      </c>
      <c r="G15" s="137"/>
      <c r="H15" s="92"/>
      <c r="I15" s="134"/>
      <c r="J15" s="82"/>
      <c r="K15" s="82"/>
      <c r="L15" s="82"/>
      <c r="M15" s="82"/>
      <c r="U15" s="120" t="s">
        <v>36</v>
      </c>
      <c r="V15" s="135">
        <v>32119.182199999999</v>
      </c>
      <c r="W15" s="135">
        <v>145067.50030000001</v>
      </c>
    </row>
    <row r="16" spans="2:23" ht="20.25" customHeight="1" x14ac:dyDescent="0.25">
      <c r="B16" s="120" t="s">
        <v>151</v>
      </c>
      <c r="C16" s="135">
        <v>209306.9903</v>
      </c>
      <c r="D16" s="135">
        <v>407303.97704000003</v>
      </c>
      <c r="E16" s="112">
        <f t="shared" ref="E16" si="1">((D16-C16)/(C16))</f>
        <v>0.94596452061257319</v>
      </c>
      <c r="F16" s="136">
        <f t="shared" si="0"/>
        <v>4.4894290038572171E-3</v>
      </c>
      <c r="G16" s="137"/>
      <c r="H16" s="92"/>
      <c r="I16" s="134"/>
      <c r="J16" s="82"/>
      <c r="K16" s="82"/>
      <c r="L16" s="82"/>
      <c r="M16" s="82"/>
      <c r="U16" s="120" t="s">
        <v>34</v>
      </c>
      <c r="V16" s="135">
        <v>2638124.8933099997</v>
      </c>
      <c r="W16" s="121">
        <v>5235436.5209999997</v>
      </c>
    </row>
    <row r="17" spans="2:24" ht="24.75" customHeight="1" x14ac:dyDescent="0.25">
      <c r="B17" s="120" t="s">
        <v>95</v>
      </c>
      <c r="C17" s="135">
        <v>157752.05594999998</v>
      </c>
      <c r="D17" s="121">
        <v>149266.77405000001</v>
      </c>
      <c r="E17" s="112">
        <f>((D17-C17)/(C17))</f>
        <v>-5.3788724647046184E-2</v>
      </c>
      <c r="F17" s="136">
        <f t="shared" si="0"/>
        <v>1.6452640349899194E-3</v>
      </c>
      <c r="G17" s="137"/>
      <c r="H17" s="92"/>
      <c r="I17" s="134"/>
      <c r="J17" s="82"/>
      <c r="K17" s="82"/>
      <c r="L17" s="82"/>
      <c r="M17" s="82"/>
      <c r="U17" s="120" t="s">
        <v>5</v>
      </c>
      <c r="V17" s="135">
        <v>5497338.6652799994</v>
      </c>
      <c r="W17" s="121">
        <v>6385847.7541000005</v>
      </c>
    </row>
    <row r="18" spans="2:24" ht="13.5" x14ac:dyDescent="0.25">
      <c r="B18" s="193" t="s">
        <v>216</v>
      </c>
      <c r="C18" s="193"/>
      <c r="D18" s="193"/>
      <c r="E18" s="193"/>
      <c r="F18" s="193"/>
      <c r="G18" s="82"/>
      <c r="H18" s="82"/>
      <c r="I18" s="82"/>
      <c r="J18" s="82"/>
      <c r="K18" s="82"/>
      <c r="L18" s="82"/>
      <c r="M18" s="82"/>
      <c r="U18" s="120" t="s">
        <v>33</v>
      </c>
      <c r="V18" s="135">
        <v>43275696.380010001</v>
      </c>
      <c r="W18" s="121">
        <v>44462046.3314</v>
      </c>
    </row>
    <row r="19" spans="2:24" ht="24" customHeight="1" x14ac:dyDescent="0.25">
      <c r="B19" s="68"/>
      <c r="C19" s="92"/>
      <c r="D19" s="82"/>
      <c r="E19" s="82"/>
      <c r="F19" s="82"/>
      <c r="G19" s="82"/>
      <c r="H19" s="82"/>
      <c r="I19" s="82"/>
      <c r="J19" s="82"/>
      <c r="U19" s="186" t="s">
        <v>199</v>
      </c>
      <c r="V19" s="186"/>
      <c r="W19" s="186"/>
      <c r="X19" s="186"/>
    </row>
    <row r="20" spans="2:24" ht="27" x14ac:dyDescent="0.25">
      <c r="B20" s="38" t="s">
        <v>1</v>
      </c>
      <c r="C20" s="38" t="s">
        <v>180</v>
      </c>
      <c r="D20" s="38" t="s">
        <v>181</v>
      </c>
      <c r="E20" s="38" t="s">
        <v>141</v>
      </c>
      <c r="F20" s="82"/>
      <c r="G20" s="82"/>
      <c r="H20" s="82"/>
      <c r="I20" s="82"/>
      <c r="J20" s="82"/>
      <c r="U20" s="186"/>
      <c r="V20" s="186"/>
      <c r="W20" s="186"/>
      <c r="X20" s="186"/>
    </row>
    <row r="21" spans="2:24" ht="13.5" x14ac:dyDescent="0.25">
      <c r="B21" s="139" t="s">
        <v>95</v>
      </c>
      <c r="C21" s="140">
        <v>157752.05594999998</v>
      </c>
      <c r="D21" s="140">
        <v>149266.77405000001</v>
      </c>
      <c r="E21" s="142">
        <v>-5.3788724647046184E-2</v>
      </c>
      <c r="F21" s="141"/>
      <c r="G21" s="82"/>
      <c r="H21" s="82"/>
      <c r="I21" s="82"/>
      <c r="J21" s="82"/>
    </row>
    <row r="22" spans="2:24" ht="13.5" x14ac:dyDescent="0.25">
      <c r="B22" s="139" t="s">
        <v>151</v>
      </c>
      <c r="C22" s="140">
        <v>209306.9903</v>
      </c>
      <c r="D22" s="140">
        <v>407303.97704000003</v>
      </c>
      <c r="E22" s="142">
        <v>0.94596452061257319</v>
      </c>
      <c r="F22" s="141"/>
      <c r="G22" s="82"/>
      <c r="H22" s="82"/>
      <c r="I22" s="82"/>
      <c r="J22" s="82"/>
    </row>
    <row r="23" spans="2:24" ht="13.5" x14ac:dyDescent="0.25">
      <c r="B23" s="139" t="s">
        <v>34</v>
      </c>
      <c r="C23" s="140">
        <v>10048761.098649999</v>
      </c>
      <c r="D23" s="140">
        <v>7109781.0526700001</v>
      </c>
      <c r="E23" s="142">
        <v>-0.29247187958074117</v>
      </c>
      <c r="F23" s="141"/>
      <c r="G23" s="82"/>
      <c r="H23" s="82"/>
      <c r="I23" s="82"/>
      <c r="J23" s="82"/>
    </row>
    <row r="24" spans="2:24" ht="13.5" x14ac:dyDescent="0.25">
      <c r="B24" s="139" t="s">
        <v>5</v>
      </c>
      <c r="C24" s="140">
        <v>9574381.7129299995</v>
      </c>
      <c r="D24" s="140">
        <v>9983097.6603100002</v>
      </c>
      <c r="E24" s="142">
        <v>4.2688495156615547E-2</v>
      </c>
      <c r="F24" s="141"/>
      <c r="G24" s="82"/>
      <c r="H24" s="82"/>
      <c r="I24" s="82"/>
      <c r="J24" s="82"/>
    </row>
    <row r="25" spans="2:24" ht="13.5" x14ac:dyDescent="0.25">
      <c r="B25" s="139" t="s">
        <v>33</v>
      </c>
      <c r="C25" s="140">
        <v>70233448.428029999</v>
      </c>
      <c r="D25" s="140">
        <v>73075668.73917</v>
      </c>
      <c r="E25" s="142">
        <v>4.0468186807778576E-2</v>
      </c>
      <c r="F25" s="141"/>
      <c r="G25" s="82"/>
      <c r="H25" s="82"/>
      <c r="I25" s="82"/>
      <c r="J25" s="82"/>
    </row>
    <row r="26" spans="2:24" ht="24" customHeight="1" x14ac:dyDescent="0.25">
      <c r="B26" s="68"/>
      <c r="C26" s="82"/>
      <c r="D26" s="82"/>
      <c r="E26" s="82"/>
      <c r="F26" s="82"/>
      <c r="G26" s="82"/>
      <c r="H26" s="82"/>
      <c r="I26" s="82"/>
      <c r="J26" s="82"/>
    </row>
    <row r="27" spans="2:24" ht="31.5" customHeight="1" x14ac:dyDescent="0.25">
      <c r="B27" s="68"/>
      <c r="C27" s="68"/>
      <c r="D27" s="68"/>
      <c r="E27" s="68"/>
      <c r="F27" s="82"/>
      <c r="G27" s="82"/>
      <c r="H27" s="82"/>
      <c r="I27" s="82"/>
      <c r="J27" s="82"/>
      <c r="K27" s="82"/>
      <c r="L27" s="82"/>
      <c r="M27" s="82"/>
    </row>
    <row r="28" spans="2:24" ht="31.5" customHeight="1" x14ac:dyDescent="0.25">
      <c r="B28" s="68"/>
      <c r="C28" s="68"/>
      <c r="D28" s="68"/>
      <c r="E28" s="68"/>
      <c r="F28" s="82"/>
      <c r="G28" s="82"/>
      <c r="H28" s="82"/>
      <c r="I28" s="82"/>
      <c r="J28" s="82"/>
      <c r="K28" s="82"/>
      <c r="L28" s="82"/>
      <c r="M28" s="82"/>
    </row>
    <row r="29" spans="2:24" ht="31.5" customHeight="1" x14ac:dyDescent="0.25">
      <c r="B29" s="68"/>
      <c r="C29" s="68"/>
      <c r="D29" s="68"/>
      <c r="E29" s="68"/>
      <c r="F29" s="82"/>
      <c r="G29" s="82"/>
      <c r="H29" s="82"/>
      <c r="I29" s="82"/>
      <c r="J29" s="82"/>
      <c r="K29" s="82"/>
      <c r="L29" s="82"/>
      <c r="M29" s="82"/>
    </row>
    <row r="30" spans="2:24" ht="31.5" customHeight="1" x14ac:dyDescent="0.25">
      <c r="B30" s="68"/>
      <c r="C30" s="68"/>
      <c r="D30" s="68"/>
      <c r="E30" s="68"/>
      <c r="F30" s="82"/>
      <c r="G30" s="82"/>
      <c r="H30" s="82"/>
      <c r="I30" s="82"/>
      <c r="J30" s="82"/>
      <c r="K30" s="82"/>
      <c r="L30" s="82"/>
      <c r="M30" s="82"/>
    </row>
    <row r="31" spans="2:24" ht="31.5" customHeight="1" x14ac:dyDescent="0.25">
      <c r="B31" s="194"/>
      <c r="C31" s="194"/>
      <c r="D31" s="194"/>
      <c r="E31" s="194"/>
      <c r="F31" s="82"/>
      <c r="G31" s="82"/>
      <c r="H31" s="82"/>
      <c r="I31" s="82"/>
      <c r="J31" s="82"/>
      <c r="K31" s="82"/>
      <c r="L31" s="82"/>
      <c r="M31" s="82"/>
    </row>
    <row r="32" spans="2:24" ht="31.5" customHeight="1" x14ac:dyDescent="0.25">
      <c r="B32" s="68"/>
      <c r="C32" s="68"/>
      <c r="D32" s="68"/>
      <c r="E32" s="68"/>
      <c r="F32" s="82"/>
      <c r="G32" s="82"/>
      <c r="H32" s="82"/>
      <c r="I32" s="82"/>
      <c r="J32" s="82"/>
      <c r="K32" s="82"/>
      <c r="L32" s="82"/>
      <c r="M32" s="82"/>
    </row>
    <row r="33" spans="2:13" ht="31.5" customHeight="1" x14ac:dyDescent="0.25">
      <c r="B33" s="68"/>
      <c r="C33" s="68"/>
      <c r="D33" s="68"/>
      <c r="E33" s="68"/>
      <c r="F33" s="82"/>
      <c r="G33" s="82"/>
      <c r="H33" s="82"/>
      <c r="I33" s="82"/>
      <c r="J33" s="82"/>
      <c r="K33" s="82"/>
      <c r="L33" s="82"/>
      <c r="M33" s="82"/>
    </row>
    <row r="34" spans="2:13" ht="31.5" customHeight="1" x14ac:dyDescent="0.25">
      <c r="B34" s="68"/>
      <c r="C34" s="68"/>
      <c r="D34" s="68"/>
      <c r="E34" s="68"/>
      <c r="F34" s="82"/>
      <c r="G34" s="82"/>
      <c r="H34" s="82"/>
      <c r="I34" s="82"/>
      <c r="J34" s="82"/>
      <c r="K34" s="82"/>
      <c r="L34" s="82"/>
      <c r="M34" s="82"/>
    </row>
    <row r="35" spans="2:13" ht="13.5" x14ac:dyDescent="0.25">
      <c r="C35" s="68"/>
      <c r="D35" s="68"/>
      <c r="E35" s="68"/>
      <c r="F35" s="82"/>
      <c r="G35" s="82"/>
      <c r="H35" s="82"/>
      <c r="I35" s="82"/>
      <c r="J35" s="82"/>
      <c r="K35" s="82"/>
      <c r="L35" s="82"/>
      <c r="M35" s="82"/>
    </row>
    <row r="36" spans="2:13" ht="15" customHeight="1" x14ac:dyDescent="0.25">
      <c r="B36" s="1" t="s">
        <v>119</v>
      </c>
      <c r="C36" s="68"/>
      <c r="D36" s="68"/>
      <c r="E36" s="68"/>
      <c r="F36" s="82"/>
      <c r="G36" s="82"/>
      <c r="H36" s="82"/>
      <c r="I36" s="82"/>
      <c r="J36" s="82"/>
      <c r="K36" s="82"/>
      <c r="L36" s="82"/>
      <c r="M36" s="82"/>
    </row>
    <row r="37" spans="2:13" ht="15" customHeight="1" x14ac:dyDescent="0.3">
      <c r="B37" s="27" t="s">
        <v>150</v>
      </c>
    </row>
    <row r="38" spans="2:13" ht="15" customHeight="1" x14ac:dyDescent="0.25">
      <c r="B38" s="82"/>
    </row>
    <row r="39" spans="2:13" ht="15" customHeight="1" x14ac:dyDescent="0.25">
      <c r="B39" s="82"/>
    </row>
    <row r="40" spans="2:13" ht="15" customHeight="1" x14ac:dyDescent="0.25">
      <c r="B40" s="82"/>
    </row>
    <row r="41" spans="2:13" ht="15" customHeight="1" x14ac:dyDescent="0.25">
      <c r="B41" s="82"/>
    </row>
    <row r="42" spans="2:13" ht="15" customHeight="1" x14ac:dyDescent="0.25">
      <c r="B42" s="82"/>
    </row>
    <row r="43" spans="2:13" ht="15" customHeight="1" x14ac:dyDescent="0.25">
      <c r="B43" s="82"/>
    </row>
    <row r="44" spans="2:13" ht="15" customHeight="1" x14ac:dyDescent="0.25">
      <c r="B44" s="82"/>
    </row>
    <row r="45" spans="2:13" ht="15" customHeight="1" x14ac:dyDescent="0.25">
      <c r="B45" s="82"/>
    </row>
    <row r="46" spans="2:13" ht="15" customHeight="1" x14ac:dyDescent="0.25">
      <c r="B46" s="82"/>
    </row>
    <row r="47" spans="2:13" ht="15" customHeight="1" x14ac:dyDescent="0.25">
      <c r="B47" s="82"/>
    </row>
    <row r="48" spans="2:13" ht="15" customHeight="1" x14ac:dyDescent="0.25">
      <c r="B48" s="82"/>
    </row>
    <row r="49" spans="2:13" ht="15" customHeight="1" x14ac:dyDescent="0.25">
      <c r="B49" s="82"/>
    </row>
    <row r="50" spans="2:13" ht="15" customHeight="1" x14ac:dyDescent="0.25">
      <c r="B50" s="82"/>
    </row>
    <row r="51" spans="2:13" ht="15" customHeight="1" x14ac:dyDescent="0.25">
      <c r="B51" s="82"/>
    </row>
    <row r="52" spans="2:13" ht="15" customHeight="1" x14ac:dyDescent="0.25">
      <c r="B52" s="82"/>
    </row>
    <row r="53" spans="2:13" ht="15" customHeight="1" x14ac:dyDescent="0.25">
      <c r="B53" s="82"/>
    </row>
    <row r="54" spans="2:13" ht="13.5" x14ac:dyDescent="0.25"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</row>
    <row r="55" spans="2:13" ht="13.5" x14ac:dyDescent="0.25"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</row>
    <row r="56" spans="2:13" ht="13.5" x14ac:dyDescent="0.25"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</row>
    <row r="57" spans="2:13" ht="13.5" x14ac:dyDescent="0.25"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</row>
    <row r="58" spans="2:13" ht="13.5" x14ac:dyDescent="0.25"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</row>
    <row r="59" spans="2:13" ht="13.5" x14ac:dyDescent="0.25"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</row>
    <row r="60" spans="2:13" ht="13.5" x14ac:dyDescent="0.25"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</row>
    <row r="61" spans="2:13" ht="13.5" x14ac:dyDescent="0.25">
      <c r="B61" s="189"/>
      <c r="C61" s="187"/>
      <c r="D61" s="187"/>
      <c r="E61" s="187"/>
      <c r="F61" s="82"/>
      <c r="G61" s="82"/>
      <c r="H61" s="82"/>
      <c r="I61" s="82"/>
      <c r="J61" s="82"/>
      <c r="K61" s="82"/>
      <c r="L61" s="82"/>
      <c r="M61" s="82"/>
    </row>
    <row r="62" spans="2:13" ht="13.5" x14ac:dyDescent="0.25">
      <c r="B62" s="189"/>
      <c r="C62" s="187"/>
      <c r="D62" s="187"/>
      <c r="E62" s="187"/>
      <c r="F62" s="82"/>
      <c r="G62" s="82"/>
      <c r="H62" s="82"/>
      <c r="I62" s="82"/>
      <c r="J62" s="82"/>
      <c r="K62" s="82"/>
      <c r="L62" s="82"/>
      <c r="M62" s="82"/>
    </row>
  </sheetData>
  <autoFilter ref="B20:D20" xr:uid="{00000000-0009-0000-0000-000007000000}">
    <sortState xmlns:xlrd2="http://schemas.microsoft.com/office/spreadsheetml/2017/richdata2" ref="B15:D19">
      <sortCondition ref="D14"/>
    </sortState>
  </autoFilter>
  <mergeCells count="13">
    <mergeCell ref="U19:X20"/>
    <mergeCell ref="U11:W11"/>
    <mergeCell ref="U10:W10"/>
    <mergeCell ref="U9:W9"/>
    <mergeCell ref="U8:W8"/>
    <mergeCell ref="B7:F7"/>
    <mergeCell ref="B61:E61"/>
    <mergeCell ref="B62:E62"/>
    <mergeCell ref="B18:F18"/>
    <mergeCell ref="B31:E31"/>
    <mergeCell ref="B8:F8"/>
    <mergeCell ref="B9:F9"/>
    <mergeCell ref="B10:F10"/>
  </mergeCells>
  <hyperlinks>
    <hyperlink ref="B37" r:id="rId1" xr:uid="{00000000-0004-0000-0700-000000000000}"/>
  </hyperlinks>
  <pageMargins left="0.7" right="0.7" top="0.75" bottom="0.75" header="0.3" footer="0.3"/>
  <pageSetup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/>
  <dimension ref="B7:J1009"/>
  <sheetViews>
    <sheetView showGridLines="0" zoomScale="95" zoomScaleNormal="95" workbookViewId="0">
      <selection activeCell="G24" sqref="G24"/>
    </sheetView>
  </sheetViews>
  <sheetFormatPr baseColWidth="10" defaultColWidth="14.42578125" defaultRowHeight="15" customHeight="1" x14ac:dyDescent="0.25"/>
  <cols>
    <col min="1" max="1" width="14.42578125" style="1"/>
    <col min="2" max="2" width="66.28515625" style="1" customWidth="1"/>
    <col min="3" max="3" width="16.85546875" style="1" customWidth="1"/>
    <col min="4" max="4" width="17" style="1" customWidth="1"/>
    <col min="5" max="5" width="15.140625" style="1" customWidth="1"/>
    <col min="6" max="6" width="12.28515625" style="1" customWidth="1"/>
    <col min="7" max="7" width="10.5703125" style="1" customWidth="1"/>
    <col min="8" max="8" width="14.7109375" style="1" bestFit="1" customWidth="1"/>
    <col min="9" max="10" width="14.140625" style="1" customWidth="1"/>
    <col min="11" max="27" width="10.7109375" style="1" customWidth="1"/>
    <col min="28" max="16384" width="14.42578125" style="1"/>
  </cols>
  <sheetData>
    <row r="7" spans="2:10" ht="21" customHeight="1" x14ac:dyDescent="0.25">
      <c r="B7" s="192" t="s">
        <v>114</v>
      </c>
      <c r="C7" s="192"/>
      <c r="D7" s="192"/>
      <c r="E7" s="192"/>
    </row>
    <row r="8" spans="2:10" ht="13.5" x14ac:dyDescent="0.25">
      <c r="B8" s="192" t="s">
        <v>12</v>
      </c>
      <c r="C8" s="192"/>
      <c r="D8" s="192"/>
      <c r="E8" s="192"/>
      <c r="F8" s="82"/>
    </row>
    <row r="9" spans="2:10" ht="13.5" x14ac:dyDescent="0.25">
      <c r="B9" s="189" t="s">
        <v>182</v>
      </c>
      <c r="C9" s="189"/>
      <c r="D9" s="189"/>
      <c r="E9" s="189"/>
      <c r="F9" s="82"/>
    </row>
    <row r="10" spans="2:10" ht="13.5" x14ac:dyDescent="0.25">
      <c r="B10" s="198" t="s">
        <v>0</v>
      </c>
      <c r="C10" s="198"/>
      <c r="D10" s="198"/>
      <c r="E10" s="198"/>
      <c r="F10" s="82"/>
    </row>
    <row r="11" spans="2:10" ht="54" x14ac:dyDescent="0.25">
      <c r="B11" s="38" t="s">
        <v>1</v>
      </c>
      <c r="C11" s="38" t="s">
        <v>155</v>
      </c>
      <c r="D11" s="38" t="s">
        <v>154</v>
      </c>
      <c r="E11" s="38" t="s">
        <v>212</v>
      </c>
      <c r="F11" s="38" t="s">
        <v>3</v>
      </c>
    </row>
    <row r="12" spans="2:10" ht="13.5" x14ac:dyDescent="0.25">
      <c r="B12" s="143" t="s">
        <v>9</v>
      </c>
      <c r="C12" s="144">
        <f>+SUM(C13:C21)</f>
        <v>90223650.285860017</v>
      </c>
      <c r="D12" s="144">
        <f>+SUM(D13:D21)</f>
        <v>90725118.203240007</v>
      </c>
      <c r="E12" s="145">
        <f t="shared" ref="E12:E21" si="0">((D12-C12)/(C12))</f>
        <v>5.558053966905183E-3</v>
      </c>
      <c r="F12" s="146">
        <f>D12/D12</f>
        <v>1</v>
      </c>
      <c r="I12" s="32"/>
      <c r="J12" s="32"/>
    </row>
    <row r="13" spans="2:10" ht="13.5" x14ac:dyDescent="0.25">
      <c r="B13" s="147" t="s">
        <v>18</v>
      </c>
      <c r="C13" s="148">
        <v>145542.47448000003</v>
      </c>
      <c r="D13" s="144">
        <v>2722383.6912500001</v>
      </c>
      <c r="E13" s="145">
        <f t="shared" si="0"/>
        <v>17.705080430827095</v>
      </c>
      <c r="F13" s="146">
        <f t="shared" ref="F13:F21" si="1">D13/$D$12</f>
        <v>3.0006945652596321E-2</v>
      </c>
      <c r="H13" s="18"/>
      <c r="I13" s="32"/>
      <c r="J13" s="32"/>
    </row>
    <row r="14" spans="2:10" ht="13.5" x14ac:dyDescent="0.25">
      <c r="B14" s="147" t="s">
        <v>101</v>
      </c>
      <c r="C14" s="148">
        <v>684659.8049000001</v>
      </c>
      <c r="D14" s="144">
        <v>794176.30340999993</v>
      </c>
      <c r="E14" s="145">
        <f>((D14-C14)/(C14))</f>
        <v>0.15995754055694208</v>
      </c>
      <c r="F14" s="146">
        <f t="shared" si="1"/>
        <v>8.7536541052601023E-3</v>
      </c>
      <c r="G14" s="18"/>
      <c r="I14" s="32"/>
      <c r="J14" s="32"/>
    </row>
    <row r="15" spans="2:10" ht="13.5" x14ac:dyDescent="0.25">
      <c r="B15" s="147" t="s">
        <v>100</v>
      </c>
      <c r="C15" s="148">
        <v>6786538.2360300003</v>
      </c>
      <c r="D15" s="144">
        <v>2214880.20169</v>
      </c>
      <c r="E15" s="145">
        <f t="shared" si="0"/>
        <v>-0.67363623033447095</v>
      </c>
      <c r="F15" s="146">
        <f t="shared" si="1"/>
        <v>2.4413086976952558E-2</v>
      </c>
      <c r="I15" s="32"/>
      <c r="J15" s="32"/>
    </row>
    <row r="16" spans="2:10" ht="13.5" x14ac:dyDescent="0.25">
      <c r="B16" s="147" t="s">
        <v>152</v>
      </c>
      <c r="C16" s="148">
        <v>952396.37121999997</v>
      </c>
      <c r="D16" s="144">
        <v>658283.84759999998</v>
      </c>
      <c r="E16" s="145">
        <f t="shared" si="0"/>
        <v>-0.30881315018372862</v>
      </c>
      <c r="F16" s="146">
        <f t="shared" si="1"/>
        <v>7.2558058962825479E-3</v>
      </c>
      <c r="I16" s="32"/>
      <c r="J16" s="32"/>
    </row>
    <row r="17" spans="2:10" ht="13.5" x14ac:dyDescent="0.25">
      <c r="B17" s="147" t="s">
        <v>15</v>
      </c>
      <c r="C17" s="148">
        <v>793715.16994999989</v>
      </c>
      <c r="D17" s="144">
        <v>414108.78694000002</v>
      </c>
      <c r="E17" s="145">
        <f t="shared" si="0"/>
        <v>-0.47826524851970914</v>
      </c>
      <c r="F17" s="146">
        <f t="shared" si="1"/>
        <v>4.5644336997426056E-3</v>
      </c>
      <c r="I17" s="32"/>
      <c r="J17" s="32"/>
    </row>
    <row r="18" spans="2:10" ht="13.5" x14ac:dyDescent="0.25">
      <c r="B18" s="147" t="s">
        <v>19</v>
      </c>
      <c r="C18" s="148">
        <v>20889267.733580001</v>
      </c>
      <c r="D18" s="144">
        <v>21308481.299019996</v>
      </c>
      <c r="E18" s="145">
        <f t="shared" si="0"/>
        <v>2.0068370552123255E-2</v>
      </c>
      <c r="F18" s="146">
        <f t="shared" si="1"/>
        <v>0.23486859781527428</v>
      </c>
      <c r="I18" s="32"/>
      <c r="J18" s="32"/>
    </row>
    <row r="19" spans="2:10" ht="13.5" x14ac:dyDescent="0.25">
      <c r="B19" s="147" t="s">
        <v>16</v>
      </c>
      <c r="C19" s="148">
        <v>3511145.8800500003</v>
      </c>
      <c r="D19" s="149">
        <v>2591055.4193399996</v>
      </c>
      <c r="E19" s="150">
        <f t="shared" si="0"/>
        <v>-0.26204848563480881</v>
      </c>
      <c r="F19" s="151">
        <f t="shared" si="1"/>
        <v>2.8559405274464187E-2</v>
      </c>
      <c r="I19" s="32"/>
      <c r="J19" s="32"/>
    </row>
    <row r="20" spans="2:10" ht="13.5" x14ac:dyDescent="0.25">
      <c r="B20" s="147" t="s">
        <v>14</v>
      </c>
      <c r="C20" s="148">
        <v>30033087.051060002</v>
      </c>
      <c r="D20" s="152">
        <v>31880997.49681</v>
      </c>
      <c r="E20" s="23">
        <f t="shared" si="0"/>
        <v>6.1529154249388991E-2</v>
      </c>
      <c r="F20" s="153">
        <f t="shared" si="1"/>
        <v>0.35140210482163314</v>
      </c>
      <c r="I20" s="32"/>
      <c r="J20" s="32"/>
    </row>
    <row r="21" spans="2:10" s="7" customFormat="1" ht="13.5" x14ac:dyDescent="0.25">
      <c r="B21" s="147" t="s">
        <v>17</v>
      </c>
      <c r="C21" s="148">
        <v>26427297.564590003</v>
      </c>
      <c r="D21" s="144">
        <v>28140751.157180004</v>
      </c>
      <c r="E21" s="23">
        <f t="shared" si="0"/>
        <v>6.4836504315365973E-2</v>
      </c>
      <c r="F21" s="153">
        <f t="shared" si="1"/>
        <v>0.31017596575779421</v>
      </c>
      <c r="I21" s="154"/>
      <c r="J21" s="154"/>
    </row>
    <row r="22" spans="2:10" s="7" customFormat="1" ht="13.5" x14ac:dyDescent="0.25">
      <c r="I22" s="154"/>
    </row>
    <row r="23" spans="2:10" s="7" customFormat="1" ht="28.5" customHeight="1" x14ac:dyDescent="0.25">
      <c r="B23" s="197" t="s">
        <v>217</v>
      </c>
      <c r="C23" s="197"/>
      <c r="D23" s="197"/>
      <c r="E23" s="197"/>
      <c r="F23" s="55"/>
      <c r="I23" s="154"/>
    </row>
    <row r="24" spans="2:10" ht="13.5" x14ac:dyDescent="0.25">
      <c r="B24" s="66"/>
      <c r="C24" s="66"/>
      <c r="D24" s="66"/>
      <c r="E24" s="66"/>
      <c r="F24" s="66"/>
      <c r="I24" s="32"/>
    </row>
    <row r="25" spans="2:10" ht="27" x14ac:dyDescent="0.25">
      <c r="B25" s="38" t="s">
        <v>192</v>
      </c>
      <c r="C25" s="38">
        <v>2024</v>
      </c>
      <c r="D25" s="38">
        <v>2025</v>
      </c>
      <c r="E25" s="38" t="s">
        <v>7</v>
      </c>
    </row>
    <row r="26" spans="2:10" ht="13.5" x14ac:dyDescent="0.25">
      <c r="B26" s="33" t="s">
        <v>80</v>
      </c>
      <c r="C26" s="61">
        <f>+SUM(C15+C17+C16+C19)</f>
        <v>12043795.65725</v>
      </c>
      <c r="D26" s="61">
        <f>+SUM(D15+D17+D16+D19)</f>
        <v>5878328.25557</v>
      </c>
      <c r="E26" s="58">
        <f>((D26-C26)/(C26))</f>
        <v>-0.51192062512025227</v>
      </c>
    </row>
    <row r="27" spans="2:10" ht="15" customHeight="1" x14ac:dyDescent="0.25">
      <c r="C27" s="18"/>
      <c r="D27" s="18"/>
    </row>
    <row r="28" spans="2:10" ht="13.5" x14ac:dyDescent="0.25">
      <c r="B28" s="155"/>
      <c r="C28" s="18"/>
      <c r="D28" s="18"/>
    </row>
    <row r="29" spans="2:10" ht="15" customHeight="1" x14ac:dyDescent="0.25">
      <c r="B29" s="1" t="s">
        <v>119</v>
      </c>
    </row>
    <row r="30" spans="2:10" ht="15.75" customHeight="1" x14ac:dyDescent="0.3">
      <c r="B30" s="27" t="s">
        <v>153</v>
      </c>
    </row>
    <row r="31" spans="2:10" ht="15.75" customHeight="1" x14ac:dyDescent="0.25"/>
    <row r="32" spans="2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</sheetData>
  <mergeCells count="5">
    <mergeCell ref="B23:E23"/>
    <mergeCell ref="B7:E7"/>
    <mergeCell ref="B8:E8"/>
    <mergeCell ref="B9:E9"/>
    <mergeCell ref="B10:E10"/>
  </mergeCells>
  <hyperlinks>
    <hyperlink ref="B30" r:id="rId1" xr:uid="{00000000-0004-0000-0800-000000000000}"/>
  </hyperlinks>
  <pageMargins left="0.7" right="0.7" top="0.75" bottom="0.75" header="0" footer="0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</vt:i4>
      </vt:variant>
    </vt:vector>
  </HeadingPairs>
  <TitlesOfParts>
    <vt:vector size="12" baseType="lpstr">
      <vt:lpstr>ÍNDICE</vt:lpstr>
      <vt:lpstr>Cuadro 1</vt:lpstr>
      <vt:lpstr>Gráfica 1</vt:lpstr>
      <vt:lpstr>Cuadro 2</vt:lpstr>
      <vt:lpstr>Cuadro 3</vt:lpstr>
      <vt:lpstr>Gráfica 2</vt:lpstr>
      <vt:lpstr>Gráfica 3</vt:lpstr>
      <vt:lpstr>Gráfica 4</vt:lpstr>
      <vt:lpstr>Cuadro 4</vt:lpstr>
      <vt:lpstr>Gráfica 5</vt:lpstr>
      <vt:lpstr>Cuadro 5</vt:lpstr>
      <vt:lpstr>ÍNDICE!Área_de_impresión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Análisis</cp:lastModifiedBy>
  <dcterms:created xsi:type="dcterms:W3CDTF">2024-07-25T15:17:56Z</dcterms:created>
  <dcterms:modified xsi:type="dcterms:W3CDTF">2026-02-28T00:13:53Z</dcterms:modified>
</cp:coreProperties>
</file>